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45" firstSheet="2" activeTab="10"/>
  </bookViews>
  <sheets>
    <sheet name="Links" sheetId="1" state="hidden" r:id="rId1"/>
    <sheet name="adjustments" sheetId="2" state="hidden" r:id="rId2"/>
    <sheet name="Title IEF" sheetId="3" r:id="rId3"/>
    <sheet name="BS" sheetId="4" r:id="rId4"/>
    <sheet name="P&amp;L" sheetId="5" r:id="rId5"/>
    <sheet name="Qtr - PnL" sheetId="6" state="hidden" r:id="rId6"/>
    <sheet name="Other Comp Income" sheetId="7" r:id="rId7"/>
    <sheet name="Qtr Other Comp Income" sheetId="8" state="hidden" r:id="rId8"/>
    <sheet name="Distri" sheetId="9" r:id="rId9"/>
    <sheet name="Qtr Distribution" sheetId="10" state="hidden" r:id="rId10"/>
    <sheet name="UHF" sheetId="11" r:id="rId11"/>
    <sheet name="Qtr - UHF" sheetId="12" state="hidden" r:id="rId12"/>
    <sheet name="cash flow" sheetId="13" r:id="rId13"/>
    <sheet name="Qtr -cashflow" sheetId="14" state="hidden" r:id="rId14"/>
    <sheet name="RP Q working" sheetId="15" state="hidden" r:id="rId15"/>
    <sheet name="cash flow working" sheetId="27" state="hidden" r:id="rId16"/>
    <sheet name="1" sheetId="16" r:id="rId17"/>
    <sheet name="Sheet4" sheetId="58" r:id="rId18"/>
    <sheet name="2" sheetId="17" r:id="rId19"/>
    <sheet name="3" sheetId="40" r:id="rId20"/>
    <sheet name="4"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 localSheetId="16">'[1]last qrt2001'!#REF!</definedName>
    <definedName name="\A" localSheetId="19">'[1]last qrt2001'!#REF!</definedName>
    <definedName name="\A" localSheetId="20">'[1]last qrt2001'!#REF!</definedName>
    <definedName name="\a" localSheetId="14">#REF!</definedName>
    <definedName name="\A">'[1]last qrt2001'!#REF!</definedName>
    <definedName name="\B" localSheetId="16">'[1]last qrt2001'!#REF!</definedName>
    <definedName name="\B" localSheetId="19">'[1]last qrt2001'!#REF!</definedName>
    <definedName name="\B" localSheetId="20">'[1]last qrt2001'!#REF!</definedName>
    <definedName name="\b" localSheetId="14">#REF!</definedName>
    <definedName name="\B">'[1]last qrt2001'!#REF!</definedName>
    <definedName name="\c" localSheetId="16">#REF!</definedName>
    <definedName name="\c" localSheetId="19">#REF!</definedName>
    <definedName name="\c" localSheetId="20">#REF!</definedName>
    <definedName name="\c">#REF!</definedName>
    <definedName name="\d" localSheetId="16">#REF!</definedName>
    <definedName name="\d" localSheetId="19">#REF!</definedName>
    <definedName name="\d" localSheetId="20">#REF!</definedName>
    <definedName name="\d">#REF!</definedName>
    <definedName name="\e" localSheetId="16">#REF!</definedName>
    <definedName name="\e" localSheetId="19">#REF!</definedName>
    <definedName name="\e" localSheetId="20">#REF!</definedName>
    <definedName name="\e">#REF!</definedName>
    <definedName name="\i" localSheetId="16">#REF!</definedName>
    <definedName name="\i" localSheetId="19">#REF!</definedName>
    <definedName name="\i" localSheetId="20">#REF!</definedName>
    <definedName name="\i">#REF!</definedName>
    <definedName name="\l" localSheetId="19">#REF!</definedName>
    <definedName name="\l" localSheetId="20">#REF!</definedName>
    <definedName name="\l">#REF!</definedName>
    <definedName name="\m" localSheetId="16">#REF!</definedName>
    <definedName name="\m" localSheetId="19">#REF!</definedName>
    <definedName name="\m" localSheetId="20">#REF!</definedName>
    <definedName name="\m">#REF!</definedName>
    <definedName name="\n" localSheetId="19">#REF!</definedName>
    <definedName name="\n" localSheetId="20">#REF!</definedName>
    <definedName name="\n">#REF!</definedName>
    <definedName name="\o" localSheetId="16">#REF!</definedName>
    <definedName name="\o" localSheetId="19">#REF!</definedName>
    <definedName name="\o" localSheetId="20">#REF!</definedName>
    <definedName name="\o">#REF!</definedName>
    <definedName name="\q" localSheetId="16">#REF!</definedName>
    <definedName name="\q" localSheetId="19">#REF!</definedName>
    <definedName name="\q" localSheetId="20">#REF!</definedName>
    <definedName name="\q">#REF!</definedName>
    <definedName name="\R" localSheetId="16">'[1]last qrt2001'!#REF!</definedName>
    <definedName name="\R" localSheetId="19">'[1]last qrt2001'!#REF!</definedName>
    <definedName name="\R" localSheetId="20">'[1]last qrt2001'!#REF!</definedName>
    <definedName name="\R" localSheetId="14">'[1]last qrt2001'!#REF!</definedName>
    <definedName name="\R">'[1]last qrt2001'!#REF!</definedName>
    <definedName name="\S" localSheetId="16">'[1]last qrt2001'!#REF!</definedName>
    <definedName name="\S" localSheetId="19">'[1]last qrt2001'!#REF!</definedName>
    <definedName name="\S" localSheetId="20">'[1]last qrt2001'!#REF!</definedName>
    <definedName name="\s" localSheetId="14">#REF!</definedName>
    <definedName name="\S">'[1]last qrt2001'!#REF!</definedName>
    <definedName name="\T" localSheetId="16">'[2]Notes1-5(old)'!#REF!</definedName>
    <definedName name="\T" localSheetId="19">'[2]Notes1-5(old)'!#REF!</definedName>
    <definedName name="\T" localSheetId="20">'[2]Notes1-5(old)'!#REF!</definedName>
    <definedName name="\T">'[2]Notes1-5(old)'!#REF!</definedName>
    <definedName name="\z" localSheetId="16">#REF!</definedName>
    <definedName name="\z" localSheetId="19">#REF!</definedName>
    <definedName name="\z" localSheetId="20">#REF!</definedName>
    <definedName name="\z">#REF!</definedName>
    <definedName name="____ASH1">[3]Sheet4!$B$524:$E$625</definedName>
    <definedName name="____ASH2">[3]Sheet4!$P$422:$Q$523</definedName>
    <definedName name="____ASS1" localSheetId="19">#REF!</definedName>
    <definedName name="____ASS1" localSheetId="20">#REF!</definedName>
    <definedName name="____ASS1">#REF!</definedName>
    <definedName name="____ASS2" localSheetId="19">#REF!</definedName>
    <definedName name="____ASS2" localSheetId="20">#REF!</definedName>
    <definedName name="____ASS2">#REF!</definedName>
    <definedName name="____EPZ1">[3]Sheet4!$F$428:$F$519</definedName>
    <definedName name="____EPZ2">[3]Sheet4!$S$326:$S$417</definedName>
    <definedName name="____LIA1" localSheetId="19">#REF!</definedName>
    <definedName name="____LIA1" localSheetId="20">#REF!</definedName>
    <definedName name="____LIA1">#REF!</definedName>
    <definedName name="____LIA2" localSheetId="19">#REF!</definedName>
    <definedName name="____LIA2" localSheetId="20">#REF!</definedName>
    <definedName name="____LIA2">#REF!</definedName>
    <definedName name="____PL1" localSheetId="19">#REF!</definedName>
    <definedName name="____PL1" localSheetId="20">#REF!</definedName>
    <definedName name="____PL1">#REF!</definedName>
    <definedName name="____PL2" localSheetId="19">#REF!</definedName>
    <definedName name="____PL2" localSheetId="20">#REF!</definedName>
    <definedName name="____PL2">#REF!</definedName>
    <definedName name="____PP2" localSheetId="19">#REF!</definedName>
    <definedName name="____PP2" localSheetId="20">#REF!</definedName>
    <definedName name="____PP2">#REF!</definedName>
    <definedName name="____PP3" localSheetId="19">#REF!</definedName>
    <definedName name="____PP3" localSheetId="2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9">#REF!</definedName>
    <definedName name="___ASS1" localSheetId="20">#REF!</definedName>
    <definedName name="___ASS1" localSheetId="14">#REF!</definedName>
    <definedName name="___ASS1">#REF!</definedName>
    <definedName name="___ASS2" localSheetId="16">#REF!</definedName>
    <definedName name="___ASS2" localSheetId="19">#REF!</definedName>
    <definedName name="___ASS2" localSheetId="2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9">[6]AL905!#REF!</definedName>
    <definedName name="___hub0207" localSheetId="20">[6]AL905!#REF!</definedName>
    <definedName name="___hub0207">[6]AL905!#REF!</definedName>
    <definedName name="___LIA1" localSheetId="19">#REF!</definedName>
    <definedName name="___LIA1" localSheetId="20">#REF!</definedName>
    <definedName name="___LIA1" localSheetId="14">#REF!</definedName>
    <definedName name="___LIA1">#REF!</definedName>
    <definedName name="___LIA2" localSheetId="19">#REF!</definedName>
    <definedName name="___LIA2" localSheetId="20">#REF!</definedName>
    <definedName name="___LIA2">#REF!</definedName>
    <definedName name="___LMT1">'[5]I-B'!$F$1:$F$65536</definedName>
    <definedName name="___LMT2">'[5]I-BR'!$F$1:$F$65536</definedName>
    <definedName name="___PL1" localSheetId="19">#REF!</definedName>
    <definedName name="___PL1" localSheetId="20">#REF!</definedName>
    <definedName name="___PL1">#REF!</definedName>
    <definedName name="___PL2" localSheetId="19">#REF!</definedName>
    <definedName name="___PL2" localSheetId="20">#REF!</definedName>
    <definedName name="___PL2">#REF!</definedName>
    <definedName name="___PP2" localSheetId="19">#REF!</definedName>
    <definedName name="___PP2" localSheetId="20">#REF!</definedName>
    <definedName name="___PP2">#REF!</definedName>
    <definedName name="___PP3" localSheetId="19">#REF!</definedName>
    <definedName name="___PP3" localSheetId="2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6" hidden="1">'[7]29-30'!#REF!</definedName>
    <definedName name="__123Graph_A" localSheetId="19" hidden="1">'[7]29-30'!#REF!</definedName>
    <definedName name="__123Graph_A" localSheetId="20" hidden="1">'[7]29-30'!#REF!</definedName>
    <definedName name="__123Graph_A" localSheetId="14" hidden="1">'[7]29-30'!#REF!</definedName>
    <definedName name="__123Graph_A" hidden="1">'[7]29-30'!#REF!</definedName>
    <definedName name="__123Graph_B" localSheetId="16" hidden="1">'[7]29-30'!#REF!</definedName>
    <definedName name="__123Graph_B" localSheetId="19" hidden="1">'[7]29-30'!#REF!</definedName>
    <definedName name="__123Graph_B" localSheetId="20" hidden="1">'[7]29-30'!#REF!</definedName>
    <definedName name="__123Graph_B" hidden="1">'[7]29-30'!#REF!</definedName>
    <definedName name="__123Graph_X" localSheetId="16" hidden="1">'[7]29-30'!#REF!</definedName>
    <definedName name="__123Graph_X" localSheetId="19" hidden="1">'[7]29-30'!#REF!</definedName>
    <definedName name="__123Graph_X" localSheetId="20" hidden="1">'[7]29-30'!#REF!</definedName>
    <definedName name="__123Graph_X" hidden="1">'[7]29-30'!#REF!</definedName>
    <definedName name="__ASH1">[3]Sheet4!$B$524:$E$625</definedName>
    <definedName name="__ASH2">[3]Sheet4!$P$422:$Q$523</definedName>
    <definedName name="__ASS1" localSheetId="16">#REF!</definedName>
    <definedName name="__ASS1" localSheetId="19">#REF!</definedName>
    <definedName name="__ASS1" localSheetId="20">#REF!</definedName>
    <definedName name="__ASS1" localSheetId="14">#REF!</definedName>
    <definedName name="__ASS1">#REF!</definedName>
    <definedName name="__ASS2" localSheetId="16">#REF!</definedName>
    <definedName name="__ASS2" localSheetId="19">#REF!</definedName>
    <definedName name="__ASS2" localSheetId="20">#REF!</definedName>
    <definedName name="__ASS2">#REF!</definedName>
    <definedName name="__BSC1" localSheetId="19">#REF!</definedName>
    <definedName name="__BSC1" localSheetId="20">#REF!</definedName>
    <definedName name="__BSC1">#REF!</definedName>
    <definedName name="__BSD1" localSheetId="19">#REF!</definedName>
    <definedName name="__BSD1" localSheetId="20">#REF!</definedName>
    <definedName name="__BSD1">#REF!</definedName>
    <definedName name="__BSH1" localSheetId="19">#REF!</definedName>
    <definedName name="__BSH1" localSheetId="20">#REF!</definedName>
    <definedName name="__BSH1">#REF!</definedName>
    <definedName name="__BSP1" localSheetId="19">#REF!</definedName>
    <definedName name="__BSP1" localSheetId="20">#REF!</definedName>
    <definedName name="__BSP1">#REF!</definedName>
    <definedName name="__BSS1" localSheetId="19">#REF!</definedName>
    <definedName name="__BSS1" localSheetId="20">#REF!</definedName>
    <definedName name="__BSS1">#REF!</definedName>
    <definedName name="__BST1" localSheetId="19">#REF!</definedName>
    <definedName name="__BST1" localSheetId="20">#REF!</definedName>
    <definedName name="__BST1">#REF!</definedName>
    <definedName name="__Col1" localSheetId="19">#REF!</definedName>
    <definedName name="__Col1" localSheetId="2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6">[6]AL905!#REF!</definedName>
    <definedName name="__hub0207" localSheetId="19">[6]AL905!#REF!</definedName>
    <definedName name="__hub0207" localSheetId="20">[6]AL905!#REF!</definedName>
    <definedName name="__hub0207" localSheetId="14">[6]AL905!#REF!</definedName>
    <definedName name="__hub0207">[6]AL905!#REF!</definedName>
    <definedName name="__IEC1" localSheetId="19">#REF!</definedName>
    <definedName name="__IEC1" localSheetId="20">#REF!</definedName>
    <definedName name="__IEC1">#REF!</definedName>
    <definedName name="__IED1" localSheetId="19">#REF!</definedName>
    <definedName name="__IED1" localSheetId="20">#REF!</definedName>
    <definedName name="__IED1">#REF!</definedName>
    <definedName name="__IEH1" localSheetId="19">#REF!</definedName>
    <definedName name="__IEH1" localSheetId="20">#REF!</definedName>
    <definedName name="__IEH1">#REF!</definedName>
    <definedName name="__IEP1" localSheetId="19">#REF!</definedName>
    <definedName name="__IEP1" localSheetId="20">#REF!</definedName>
    <definedName name="__IEP1">#REF!</definedName>
    <definedName name="__IES1" localSheetId="19">#REF!</definedName>
    <definedName name="__IES1" localSheetId="20">#REF!</definedName>
    <definedName name="__IES1">#REF!</definedName>
    <definedName name="__IET1" localSheetId="19">#REF!</definedName>
    <definedName name="__IET1" localSheetId="20">#REF!</definedName>
    <definedName name="__IET1">#REF!</definedName>
    <definedName name="__LIA1" localSheetId="16">#REF!</definedName>
    <definedName name="__LIA1" localSheetId="19">#REF!</definedName>
    <definedName name="__LIA1" localSheetId="20">#REF!</definedName>
    <definedName name="__LIA1" localSheetId="14">#REF!</definedName>
    <definedName name="__LIA1">#REF!</definedName>
    <definedName name="__LIA2" localSheetId="16">#REF!</definedName>
    <definedName name="__LIA2" localSheetId="19">#REF!</definedName>
    <definedName name="__LIA2" localSheetId="20">#REF!</definedName>
    <definedName name="__LIA2">#REF!</definedName>
    <definedName name="__LMT1">'[5]I-B'!$F$1:$F$65536</definedName>
    <definedName name="__LMT2">'[5]I-BR'!$F$1:$F$65536</definedName>
    <definedName name="__PL1" localSheetId="16">#REF!</definedName>
    <definedName name="__PL1" localSheetId="19">#REF!</definedName>
    <definedName name="__PL1" localSheetId="20">#REF!</definedName>
    <definedName name="__PL1" localSheetId="14">#REF!</definedName>
    <definedName name="__PL1">#REF!</definedName>
    <definedName name="__PL2" localSheetId="16">#REF!</definedName>
    <definedName name="__PL2" localSheetId="19">#REF!</definedName>
    <definedName name="__PL2" localSheetId="20">#REF!</definedName>
    <definedName name="__PL2">#REF!</definedName>
    <definedName name="__pL3" localSheetId="19">#REF!</definedName>
    <definedName name="__pL3" localSheetId="20">#REF!</definedName>
    <definedName name="__pL3">#REF!</definedName>
    <definedName name="__PP2" localSheetId="16">#REF!</definedName>
    <definedName name="__PP2" localSheetId="19">#REF!</definedName>
    <definedName name="__PP2" localSheetId="20">#REF!</definedName>
    <definedName name="__PP2">#REF!</definedName>
    <definedName name="__PP3" localSheetId="16">#REF!</definedName>
    <definedName name="__PP3" localSheetId="19">#REF!</definedName>
    <definedName name="__PP3" localSheetId="20">#REF!</definedName>
    <definedName name="__PP3">#REF!</definedName>
    <definedName name="__REC1999">'[4]RC-0997'!$B$132:$Q$171</definedName>
    <definedName name="__TMO1" localSheetId="19">'[8]BS-OVS'!#REF!</definedName>
    <definedName name="__TMO1" localSheetId="2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9">#REF!</definedName>
    <definedName name="_1" localSheetId="20">#REF!</definedName>
    <definedName name="_1" localSheetId="14">#REF!</definedName>
    <definedName name="_1">#REF!</definedName>
    <definedName name="_1.1" localSheetId="19">#REF!</definedName>
    <definedName name="_1.1" localSheetId="20">#REF!</definedName>
    <definedName name="_1.1">#REF!</definedName>
    <definedName name="_1.2" localSheetId="16">[9]Sheet3!#REF!</definedName>
    <definedName name="_1.2" localSheetId="19">[9]Sheet3!#REF!</definedName>
    <definedName name="_1.2" localSheetId="20">[9]Sheet3!#REF!</definedName>
    <definedName name="_1.2" localSheetId="14">[9]Sheet3!#REF!</definedName>
    <definedName name="_1.2">[9]Sheet3!#REF!</definedName>
    <definedName name="_1_" localSheetId="19">#REF!</definedName>
    <definedName name="_1_" localSheetId="20">#REF!</definedName>
    <definedName name="_1_">#REF!</definedName>
    <definedName name="_10" localSheetId="19">#REF!</definedName>
    <definedName name="_10" localSheetId="20">#REF!</definedName>
    <definedName name="_10" localSheetId="14">#REF!</definedName>
    <definedName name="_10">#REF!</definedName>
    <definedName name="_11" localSheetId="19">#REF!</definedName>
    <definedName name="_11" localSheetId="20">#REF!</definedName>
    <definedName name="_11">#REF!</definedName>
    <definedName name="_12" localSheetId="16">#REF!</definedName>
    <definedName name="_12" localSheetId="19">#REF!</definedName>
    <definedName name="_12" localSheetId="20">#REF!</definedName>
    <definedName name="_12">#REF!</definedName>
    <definedName name="_13" localSheetId="19">#REF!</definedName>
    <definedName name="_13" localSheetId="20">#REF!</definedName>
    <definedName name="_13">#REF!</definedName>
    <definedName name="_14" localSheetId="16">#REF!</definedName>
    <definedName name="_14" localSheetId="19">#REF!</definedName>
    <definedName name="_14" localSheetId="20">#REF!</definedName>
    <definedName name="_14">#REF!</definedName>
    <definedName name="_15" localSheetId="19">#REF!</definedName>
    <definedName name="_15" localSheetId="20">#REF!</definedName>
    <definedName name="_15">#REF!</definedName>
    <definedName name="_16" localSheetId="19">#REF!</definedName>
    <definedName name="_16" localSheetId="20">#REF!</definedName>
    <definedName name="_16">#REF!</definedName>
    <definedName name="_17" localSheetId="19">#REF!</definedName>
    <definedName name="_17" localSheetId="20">#REF!</definedName>
    <definedName name="_17">#REF!</definedName>
    <definedName name="_18" localSheetId="19">#REF!</definedName>
    <definedName name="_18" localSheetId="20">#REF!</definedName>
    <definedName name="_18">#REF!</definedName>
    <definedName name="_19" localSheetId="16">#REF!</definedName>
    <definedName name="_19" localSheetId="19">#REF!</definedName>
    <definedName name="_19" localSheetId="20">#REF!</definedName>
    <definedName name="_19">#REF!</definedName>
    <definedName name="_2" localSheetId="19">#REF!</definedName>
    <definedName name="_2" localSheetId="20">#REF!</definedName>
    <definedName name="_2">#REF!</definedName>
    <definedName name="_2.1" localSheetId="19">#REF!</definedName>
    <definedName name="_2.1" localSheetId="20">#REF!</definedName>
    <definedName name="_2.1">#REF!</definedName>
    <definedName name="_2.2" localSheetId="16">[9]Sheet3!#REF!</definedName>
    <definedName name="_2.2" localSheetId="19">[9]Sheet3!#REF!</definedName>
    <definedName name="_2.2" localSheetId="20">[9]Sheet3!#REF!</definedName>
    <definedName name="_2.2" localSheetId="14">[9]Sheet3!#REF!</definedName>
    <definedName name="_2.2">[9]Sheet3!#REF!</definedName>
    <definedName name="_20" localSheetId="19">#REF!</definedName>
    <definedName name="_20" localSheetId="20">#REF!</definedName>
    <definedName name="_20" localSheetId="14">#REF!</definedName>
    <definedName name="_20">#REF!</definedName>
    <definedName name="_21" localSheetId="19">#REF!</definedName>
    <definedName name="_21" localSheetId="20">#REF!</definedName>
    <definedName name="_21">#REF!</definedName>
    <definedName name="_24_06_2004" localSheetId="16">#REF!</definedName>
    <definedName name="_24_06_2004" localSheetId="19">#REF!</definedName>
    <definedName name="_24_06_2004" localSheetId="20">#REF!</definedName>
    <definedName name="_24_06_2004">#REF!</definedName>
    <definedName name="_29_07_2004" localSheetId="16">#REF!</definedName>
    <definedName name="_29_07_2004" localSheetId="19">#REF!</definedName>
    <definedName name="_29_07_2004" localSheetId="20">#REF!</definedName>
    <definedName name="_29_07_2004">#REF!</definedName>
    <definedName name="_3" localSheetId="16">#REF!</definedName>
    <definedName name="_3" localSheetId="19">#REF!</definedName>
    <definedName name="_3" localSheetId="20">#REF!</definedName>
    <definedName name="_3">#REF!</definedName>
    <definedName name="_3.1">[3]Sheet4!$A$110</definedName>
    <definedName name="_3.2">[3]Sheet4!$O$8</definedName>
    <definedName name="_3.3" localSheetId="16">[9]Sheet2!#REF!</definedName>
    <definedName name="_3.3" localSheetId="19">[9]Sheet2!#REF!</definedName>
    <definedName name="_3.3" localSheetId="20">[9]Sheet2!#REF!</definedName>
    <definedName name="_3.3" localSheetId="14">[9]Sheet2!#REF!</definedName>
    <definedName name="_3.3">[9]Sheet2!#REF!</definedName>
    <definedName name="_4" localSheetId="16">#REF!</definedName>
    <definedName name="_4" localSheetId="19">#REF!</definedName>
    <definedName name="_4" localSheetId="20">#REF!</definedName>
    <definedName name="_4">#REF!</definedName>
    <definedName name="_4.1">[3]Sheet4!$A$214</definedName>
    <definedName name="_4.2">[3]Sheet4!$O$112</definedName>
    <definedName name="_5" localSheetId="19">#REF!</definedName>
    <definedName name="_5" localSheetId="20">#REF!</definedName>
    <definedName name="_5" localSheetId="14">#REF!</definedName>
    <definedName name="_5">#REF!</definedName>
    <definedName name="_5.1">[3]Sheet4!$A$318</definedName>
    <definedName name="_5.2">[3]Sheet4!$O$216</definedName>
    <definedName name="_6" localSheetId="19">#REF!</definedName>
    <definedName name="_6" localSheetId="20">#REF!</definedName>
    <definedName name="_6" localSheetId="14">#REF!</definedName>
    <definedName name="_6">#REF!</definedName>
    <definedName name="_6.1">[3]Sheet4!$A$422</definedName>
    <definedName name="_6.2">[3]Sheet4!$O$320</definedName>
    <definedName name="_7" localSheetId="19">#REF!</definedName>
    <definedName name="_7" localSheetId="20">#REF!</definedName>
    <definedName name="_7" localSheetId="14">#REF!</definedName>
    <definedName name="_7">#REF!</definedName>
    <definedName name="_7.1">[3]Sheet4!$A$526</definedName>
    <definedName name="_7.2">[3]Sheet4!$O$424</definedName>
    <definedName name="_8" localSheetId="16">#REF!</definedName>
    <definedName name="_8" localSheetId="19">#REF!</definedName>
    <definedName name="_8" localSheetId="20">#REF!</definedName>
    <definedName name="_8">#REF!</definedName>
    <definedName name="_9" localSheetId="16">#REF!</definedName>
    <definedName name="_9" localSheetId="19">#REF!</definedName>
    <definedName name="_9" localSheetId="20">#REF!</definedName>
    <definedName name="_9">#REF!</definedName>
    <definedName name="_ASH1" localSheetId="14">[10]Sheet4!$B$524:$E$625</definedName>
    <definedName name="_ASH1">[3]Sheet4!$B$524:$E$625</definedName>
    <definedName name="_ASH2" localSheetId="14">[10]Sheet4!$P$422:$Q$523</definedName>
    <definedName name="_ASH2">[3]Sheet4!$P$422:$Q$523</definedName>
    <definedName name="_ASS1" localSheetId="16">#REF!</definedName>
    <definedName name="_ASS1" localSheetId="19">#REF!</definedName>
    <definedName name="_ASS1" localSheetId="20">#REF!</definedName>
    <definedName name="_ASS1" localSheetId="14">'[11]Abu Dhabi'!#REF!</definedName>
    <definedName name="_ASS1">#REF!</definedName>
    <definedName name="_ASS2" localSheetId="16">#REF!</definedName>
    <definedName name="_ASS2" localSheetId="19">#REF!</definedName>
    <definedName name="_ASS2" localSheetId="20">#REF!</definedName>
    <definedName name="_ASS2" localSheetId="14">[12]BSDOMOVS!#REF!</definedName>
    <definedName name="_ASS2">#REF!</definedName>
    <definedName name="_BSC1" localSheetId="19">#REF!</definedName>
    <definedName name="_BSC1" localSheetId="20">#REF!</definedName>
    <definedName name="_BSC1">#REF!</definedName>
    <definedName name="_BSD1" localSheetId="16">#REF!</definedName>
    <definedName name="_BSD1" localSheetId="19">#REF!</definedName>
    <definedName name="_BSD1" localSheetId="20">#REF!</definedName>
    <definedName name="_BSD1">#REF!</definedName>
    <definedName name="_BSH1" localSheetId="16">#REF!</definedName>
    <definedName name="_BSH1" localSheetId="19">#REF!</definedName>
    <definedName name="_BSH1" localSheetId="20">#REF!</definedName>
    <definedName name="_BSH1">#REF!</definedName>
    <definedName name="_BSP1" localSheetId="16">#REF!</definedName>
    <definedName name="_BSP1" localSheetId="19">#REF!</definedName>
    <definedName name="_BSP1" localSheetId="20">#REF!</definedName>
    <definedName name="_BSP1">#REF!</definedName>
    <definedName name="_BSS1" localSheetId="16">#REF!</definedName>
    <definedName name="_BSS1" localSheetId="19">#REF!</definedName>
    <definedName name="_BSS1" localSheetId="20">#REF!</definedName>
    <definedName name="_BSS1">#REF!</definedName>
    <definedName name="_BST1" localSheetId="16">#REF!</definedName>
    <definedName name="_BST1" localSheetId="19">#REF!</definedName>
    <definedName name="_BST1" localSheetId="20">#REF!</definedName>
    <definedName name="_BST1">#REF!</definedName>
    <definedName name="_Col1" localSheetId="16">#REF!</definedName>
    <definedName name="_Col1" localSheetId="19">#REF!</definedName>
    <definedName name="_Col1" localSheetId="20">#REF!</definedName>
    <definedName name="_Col1">#REF!</definedName>
    <definedName name="_crt1">'[13]I-B'!$B$1:$B$65536</definedName>
    <definedName name="_crt2">'[13]I-BR'!$B$1:$B$65536</definedName>
    <definedName name="_EPZ1" localSheetId="14">[10]Sheet4!$F$428:$F$519</definedName>
    <definedName name="_EPZ1">[3]Sheet4!$F$428:$F$519</definedName>
    <definedName name="_EPZ2" localSheetId="14">[10]Sheet4!$S$326:$S$417</definedName>
    <definedName name="_EPZ2">[3]Sheet4!$S$326:$S$417</definedName>
    <definedName name="_Fill" hidden="1">[3]Sheet4!$F$300</definedName>
    <definedName name="_xlnm._FilterDatabase" localSheetId="16" hidden="1">#REF!</definedName>
    <definedName name="_xlnm._FilterDatabase" localSheetId="19" hidden="1">#REF!</definedName>
    <definedName name="_xlnm._FilterDatabase" localSheetId="20" hidden="1">#REF!</definedName>
    <definedName name="_xlnm._FilterDatabase" localSheetId="10" hidden="1">#REF!</definedName>
    <definedName name="_xlnm._FilterDatabase" hidden="1">#REF!</definedName>
    <definedName name="_FMT1">'[13]I-B'!$E$1:$E$65536</definedName>
    <definedName name="_FMT2">'[13]I-BR'!$E$1:$E$65536</definedName>
    <definedName name="_hub0207" localSheetId="16">[6]AL905!#REF!</definedName>
    <definedName name="_hub0207" localSheetId="19">[6]AL905!#REF!</definedName>
    <definedName name="_hub0207" localSheetId="20">[6]AL905!#REF!</definedName>
    <definedName name="_hub0207" localSheetId="14">[6]AL905!#REF!</definedName>
    <definedName name="_hub0207">[6]AL905!#REF!</definedName>
    <definedName name="_IEC1" localSheetId="16">#REF!</definedName>
    <definedName name="_IEC1" localSheetId="19">#REF!</definedName>
    <definedName name="_IEC1" localSheetId="20">#REF!</definedName>
    <definedName name="_IEC1" localSheetId="14">#REF!</definedName>
    <definedName name="_IEC1">#REF!</definedName>
    <definedName name="_IED1" localSheetId="16">#REF!</definedName>
    <definedName name="_IED1" localSheetId="19">#REF!</definedName>
    <definedName name="_IED1" localSheetId="20">#REF!</definedName>
    <definedName name="_IED1">#REF!</definedName>
    <definedName name="_IEH1" localSheetId="16">#REF!</definedName>
    <definedName name="_IEH1" localSheetId="19">#REF!</definedName>
    <definedName name="_IEH1" localSheetId="20">#REF!</definedName>
    <definedName name="_IEH1">#REF!</definedName>
    <definedName name="_IEP1" localSheetId="16">#REF!</definedName>
    <definedName name="_IEP1" localSheetId="19">#REF!</definedName>
    <definedName name="_IEP1" localSheetId="20">#REF!</definedName>
    <definedName name="_IEP1">#REF!</definedName>
    <definedName name="_IES1" localSheetId="16">#REF!</definedName>
    <definedName name="_IES1" localSheetId="19">#REF!</definedName>
    <definedName name="_IES1" localSheetId="20">#REF!</definedName>
    <definedName name="_IES1">#REF!</definedName>
    <definedName name="_IET1" localSheetId="16">#REF!</definedName>
    <definedName name="_IET1" localSheetId="19">#REF!</definedName>
    <definedName name="_IET1" localSheetId="20">#REF!</definedName>
    <definedName name="_IET1">#REF!</definedName>
    <definedName name="_LIA1" localSheetId="16">#REF!</definedName>
    <definedName name="_LIA1" localSheetId="19">#REF!</definedName>
    <definedName name="_LIA1" localSheetId="20">#REF!</definedName>
    <definedName name="_LIA1">#REF!</definedName>
    <definedName name="_LIA2" localSheetId="16">#REF!</definedName>
    <definedName name="_LIA2" localSheetId="19">#REF!</definedName>
    <definedName name="_LIA2" localSheetId="20">#REF!</definedName>
    <definedName name="_LIA2">#REF!</definedName>
    <definedName name="_LMT1">'[13]I-B'!$G$1:$G$65536</definedName>
    <definedName name="_LMT2">'[13]I-BR'!$G$1:$G$65536</definedName>
    <definedName name="_PL1" localSheetId="16">#REF!</definedName>
    <definedName name="_PL1" localSheetId="19">#REF!</definedName>
    <definedName name="_PL1" localSheetId="20">#REF!</definedName>
    <definedName name="_PL1">#REF!</definedName>
    <definedName name="_PL2" localSheetId="16">#REF!</definedName>
    <definedName name="_PL2" localSheetId="19">#REF!</definedName>
    <definedName name="_PL2" localSheetId="20">#REF!</definedName>
    <definedName name="_PL2">#REF!</definedName>
    <definedName name="_pL3" localSheetId="19">#REF!</definedName>
    <definedName name="_pL3" localSheetId="20">#REF!</definedName>
    <definedName name="_pL3">#REF!</definedName>
    <definedName name="_PP2" localSheetId="16">#REF!</definedName>
    <definedName name="_PP2" localSheetId="19">#REF!</definedName>
    <definedName name="_PP2" localSheetId="20">#REF!</definedName>
    <definedName name="_PP2">#REF!</definedName>
    <definedName name="_PP3" localSheetId="16">#REF!</definedName>
    <definedName name="_PP3" localSheetId="19">#REF!</definedName>
    <definedName name="_PP3" localSheetId="20">#REF!</definedName>
    <definedName name="_PP3">#REF!</definedName>
    <definedName name="_REC1999">'[4]RC-0997'!$B$132:$Q$171</definedName>
    <definedName name="_TMO1" localSheetId="16">'[8]BS-OVS'!#REF!</definedName>
    <definedName name="_TMO1" localSheetId="19">'[8]BS-OVS'!#REF!</definedName>
    <definedName name="_TMO1" localSheetId="20">'[8]BS-OVS'!#REF!</definedName>
    <definedName name="_TMO1" localSheetId="14">'[8]BS-OVS'!#REF!</definedName>
    <definedName name="_TMO1">'[8]BS-OVS'!#REF!</definedName>
    <definedName name="_UAE1" localSheetId="14">[10]Sheet4!$D$116:$D$207</definedName>
    <definedName name="_UAE1">[3]Sheet4!$D$116:$D$207</definedName>
    <definedName name="_UAE2" localSheetId="14">[10]Sheet4!$Q$14:$Q$105</definedName>
    <definedName name="_UAE2">[3]Sheet4!$Q$14:$Q$105</definedName>
    <definedName name="_UK1" localSheetId="14">[10]Sheet4!$F$324:$F$415</definedName>
    <definedName name="_UK1">[3]Sheet4!$F$324:$F$415</definedName>
    <definedName name="_UK2" localSheetId="14">[10]Sheet4!$S$222:$S$313</definedName>
    <definedName name="_UK2">[3]Sheet4!$S$222:$S$313</definedName>
    <definedName name="_USA1" localSheetId="14">[10]Sheet4!$D$428:$D$519</definedName>
    <definedName name="_USA1">[3]Sheet4!$D$428:$D$519</definedName>
    <definedName name="_USA2" localSheetId="14">[10]Sheet4!$Q$326:$Q$417</definedName>
    <definedName name="_USA2">[3]Sheet4!$Q$326:$Q$417</definedName>
    <definedName name="a" localSheetId="16">'[14]BS-OVS'!#REF!</definedName>
    <definedName name="a" localSheetId="19">'[14]BS-OVS'!#REF!</definedName>
    <definedName name="a" localSheetId="20">'[14]BS-OVS'!#REF!</definedName>
    <definedName name="a" localSheetId="14">'[14]BS-OVS'!#REF!</definedName>
    <definedName name="a">'[14]BS-OVS'!#REF!</definedName>
    <definedName name="AA" localSheetId="19">#REF!</definedName>
    <definedName name="AA" localSheetId="20">#REF!</definedName>
    <definedName name="AA" localSheetId="14">#REF!</definedName>
    <definedName name="AA">#REF!</definedName>
    <definedName name="aaa" localSheetId="19">#REF!</definedName>
    <definedName name="aaa" localSheetId="20">#REF!</definedName>
    <definedName name="aaa">#REF!</definedName>
    <definedName name="aaaaa" localSheetId="16">[9]Sheet3!#REF!</definedName>
    <definedName name="aaaaa" localSheetId="19">[9]Sheet3!#REF!</definedName>
    <definedName name="aaaaa" localSheetId="20">[9]Sheet3!#REF!</definedName>
    <definedName name="aaaaa" localSheetId="14">[9]Sheet3!#REF!</definedName>
    <definedName name="aaaaa">[9]Sheet3!#REF!</definedName>
    <definedName name="AB" localSheetId="19">#REF!</definedName>
    <definedName name="AB" localSheetId="20">#REF!</definedName>
    <definedName name="AB" localSheetId="14">#REF!</definedName>
    <definedName name="AB">#REF!</definedName>
    <definedName name="abc" localSheetId="16">#REF!</definedName>
    <definedName name="abc" localSheetId="19">#REF!</definedName>
    <definedName name="abc" localSheetId="20">#REF!</definedName>
    <definedName name="abc">#REF!</definedName>
    <definedName name="AC" localSheetId="19">#REF!</definedName>
    <definedName name="AC" localSheetId="20">#REF!</definedName>
    <definedName name="ac" localSheetId="14">[15]INPUT!$B$6:$G$83</definedName>
    <definedName name="AC">#REF!</definedName>
    <definedName name="Acc.Code" localSheetId="16">#REF!</definedName>
    <definedName name="Acc.Code" localSheetId="19">#REF!</definedName>
    <definedName name="Acc.Code" localSheetId="20">#REF!</definedName>
    <definedName name="Acc.Code">#REF!</definedName>
    <definedName name="ad">[16]A!$Q$604:$Q$639</definedName>
    <definedName name="adghs" localSheetId="19">#REF!</definedName>
    <definedName name="adghs" localSheetId="20">#REF!</definedName>
    <definedName name="adghs">#REF!</definedName>
    <definedName name="ADV" localSheetId="16">[17]acct!#REF!</definedName>
    <definedName name="ADV" localSheetId="19">[17]acct!#REF!</definedName>
    <definedName name="ADV" localSheetId="20">[17]acct!#REF!</definedName>
    <definedName name="ADV" localSheetId="14">[17]acct!#REF!</definedName>
    <definedName name="ADV">[17]acct!#REF!</definedName>
    <definedName name="AED" localSheetId="16">#REF!</definedName>
    <definedName name="AED" localSheetId="19">#REF!</definedName>
    <definedName name="AED" localSheetId="20">#REF!</definedName>
    <definedName name="AED">#REF!</definedName>
    <definedName name="affair" localSheetId="16">[18]BSDOMOVS!#REF!</definedName>
    <definedName name="affair" localSheetId="19">[18]BSDOMOVS!#REF!</definedName>
    <definedName name="affair" localSheetId="20">[18]BSDOMOVS!#REF!</definedName>
    <definedName name="affair" localSheetId="14">[18]BSDOMOVS!#REF!</definedName>
    <definedName name="affair">[18]BSDOMOVS!#REF!</definedName>
    <definedName name="AKK" localSheetId="6" hidden="1">{"'CALL MONEY'!$K$53"}</definedName>
    <definedName name="AKK" localSheetId="14" hidden="1">{"'CALL MONEY'!$K$53"}</definedName>
    <definedName name="AKK" localSheetId="10" hidden="1">{"'CALL MONEY'!$K$53"}</definedName>
    <definedName name="AKK" hidden="1">{"'CALL MONEY'!$K$53"}</definedName>
    <definedName name="alco" localSheetId="16">#REF!</definedName>
    <definedName name="alco" localSheetId="19">#REF!</definedName>
    <definedName name="alco" localSheetId="20">#REF!</definedName>
    <definedName name="alco">#REF!</definedName>
    <definedName name="alijamall1">'[1]last qrt2001'!#REF!</definedName>
    <definedName name="Amount" localSheetId="16">#REF!</definedName>
    <definedName name="Amount" localSheetId="19">#REF!</definedName>
    <definedName name="Amount" localSheetId="20">#REF!</definedName>
    <definedName name="Amount">#REF!</definedName>
    <definedName name="annex1">#REF!</definedName>
    <definedName name="APAGE1" localSheetId="19">#REF!</definedName>
    <definedName name="APAGE1" localSheetId="20">#REF!</definedName>
    <definedName name="APAGE1">#REF!</definedName>
    <definedName name="APAGE2" localSheetId="19">#REF!</definedName>
    <definedName name="APAGE2" localSheetId="20">#REF!</definedName>
    <definedName name="APAGE2">#REF!</definedName>
    <definedName name="APAGE3" localSheetId="19">#REF!</definedName>
    <definedName name="APAGE3" localSheetId="20">#REF!</definedName>
    <definedName name="APAGE3">#REF!</definedName>
    <definedName name="APAGE4" localSheetId="19">#REF!</definedName>
    <definedName name="APAGE4" localSheetId="20">#REF!</definedName>
    <definedName name="APAGE4">#REF!</definedName>
    <definedName name="ARA_Threshold" localSheetId="19">#REF!</definedName>
    <definedName name="ARA_Threshold" localSheetId="20">#REF!</definedName>
    <definedName name="ARA_Threshold">#REF!</definedName>
    <definedName name="ARP_Threshold" localSheetId="19">#REF!</definedName>
    <definedName name="ARP_Threshold" localSheetId="20">#REF!</definedName>
    <definedName name="ARP_Threshold">#REF!</definedName>
    <definedName name="as">[10]Sheet4!$A$421:$Q$523</definedName>
    <definedName name="AS2DocOpenMode" hidden="1">"AS2DocumentEdit"</definedName>
    <definedName name="AS2LinkLS" hidden="1">Links!A1</definedName>
    <definedName name="AS2ReportLS" hidden="1">1</definedName>
    <definedName name="AS2StaticLS" localSheetId="19" hidden="1">#REF!</definedName>
    <definedName name="AS2StaticLS" localSheetId="20" hidden="1">#REF!</definedName>
    <definedName name="AS2StaticLS" hidden="1">#REF!</definedName>
    <definedName name="AS2SyncStepLS" hidden="1">0</definedName>
    <definedName name="AS2TickmarkLS" localSheetId="19" hidden="1">#REF!</definedName>
    <definedName name="AS2TickmarkLS" localSheetId="20" hidden="1">#REF!</definedName>
    <definedName name="AS2TickmarkLS" localSheetId="14" hidden="1">#REF!</definedName>
    <definedName name="AS2TickmarkLS" hidden="1">#REF!</definedName>
    <definedName name="AS2VersionLS" hidden="1">300</definedName>
    <definedName name="asd" localSheetId="19">#REF!</definedName>
    <definedName name="asd" localSheetId="20">#REF!</definedName>
    <definedName name="asd">#REF!</definedName>
    <definedName name="asdf" localSheetId="6" hidden="1">{"'CALL MONEY'!$K$53"}</definedName>
    <definedName name="asdf" localSheetId="14" hidden="1">{"'CALL MONEY'!$K$53"}</definedName>
    <definedName name="asdf" localSheetId="10" hidden="1">{"'CALL MONEY'!$K$53"}</definedName>
    <definedName name="asdf" hidden="1">{"'CALL MONEY'!$K$53"}</definedName>
    <definedName name="ashdah" localSheetId="19">#REF!</definedName>
    <definedName name="ashdah" localSheetId="20">#REF!</definedName>
    <definedName name="ashdah">#REF!</definedName>
    <definedName name="ASHRAF" localSheetId="19">#REF!</definedName>
    <definedName name="ASHRAF" localSheetId="20">#REF!</definedName>
    <definedName name="ASHRAF" localSheetId="14">#REF!</definedName>
    <definedName name="ASHRAF">#REF!</definedName>
    <definedName name="ASSE" localSheetId="16">[9]Sheet3!#REF!</definedName>
    <definedName name="ASSE" localSheetId="19">[9]Sheet3!#REF!</definedName>
    <definedName name="ASSE" localSheetId="20">[9]Sheet3!#REF!</definedName>
    <definedName name="ASSE" localSheetId="14">[9]Sheet3!#REF!</definedName>
    <definedName name="ASSE">[9]Sheet3!#REF!</definedName>
    <definedName name="ASSET1" localSheetId="19">#REF!</definedName>
    <definedName name="ASSET1" localSheetId="20">#REF!</definedName>
    <definedName name="ASSET1" localSheetId="14">#REF!</definedName>
    <definedName name="ASSET1">#REF!</definedName>
    <definedName name="ASSET2" localSheetId="19">#REF!</definedName>
    <definedName name="ASSET2" localSheetId="20">#REF!</definedName>
    <definedName name="ASSET2">#REF!</definedName>
    <definedName name="ASSET3" localSheetId="19">#REF!</definedName>
    <definedName name="ASSET3" localSheetId="20">#REF!</definedName>
    <definedName name="ASSET3">#REF!</definedName>
    <definedName name="ASSET4" localSheetId="19">#REF!</definedName>
    <definedName name="ASSET4" localSheetId="20">#REF!</definedName>
    <definedName name="ASSET4">#REF!</definedName>
    <definedName name="aug" localSheetId="16">#REF!</definedName>
    <definedName name="aug" localSheetId="19">#REF!</definedName>
    <definedName name="aug" localSheetId="20">#REF!</definedName>
    <definedName name="aug">#REF!</definedName>
    <definedName name="B" localSheetId="16">#REF!</definedName>
    <definedName name="B" localSheetId="19">#REF!</definedName>
    <definedName name="B" localSheetId="20">#REF!</definedName>
    <definedName name="B">#REF!</definedName>
    <definedName name="bahrain">[19]BAHRAIN!$A$14:$F$23</definedName>
    <definedName name="BAHRAIN1">[3]Sheet4!$L$14:$L$105</definedName>
    <definedName name="BAHRAIN2">[3]Sheet4!$Y$14:$Y$105</definedName>
    <definedName name="BalanceSheetDates" localSheetId="19">#REF!</definedName>
    <definedName name="BalanceSheetDates" localSheetId="20">#REF!</definedName>
    <definedName name="BalanceSheetDates">#REF!</definedName>
    <definedName name="BalType" localSheetId="0" hidden="1">TRUE</definedName>
    <definedName name="bela" localSheetId="19">#REF!</definedName>
    <definedName name="bela" localSheetId="20">#REF!</definedName>
    <definedName name="bela">#REF!</definedName>
    <definedName name="BELOW" localSheetId="16">#REF!</definedName>
    <definedName name="BELOW" localSheetId="19">#REF!</definedName>
    <definedName name="BELOW" localSheetId="20">#REF!</definedName>
    <definedName name="BELOW">#REF!</definedName>
    <definedName name="BG_Del" hidden="1">15</definedName>
    <definedName name="BG_Ins" hidden="1">4</definedName>
    <definedName name="BG_Mod" hidden="1">6</definedName>
    <definedName name="BOOK" localSheetId="19">#REF!</definedName>
    <definedName name="BOOK" localSheetId="20">#REF!</definedName>
    <definedName name="BOOK">#REF!</definedName>
    <definedName name="BOTTOM" localSheetId="19">#REF!</definedName>
    <definedName name="BOTTOM" localSheetId="20">#REF!</definedName>
    <definedName name="BOTTOM">#REF!</definedName>
    <definedName name="BS">[20]woRKING!$A$177:$D$346</definedName>
    <definedName name="BSC" localSheetId="16">#REF!</definedName>
    <definedName name="BSC" localSheetId="19">#REF!</definedName>
    <definedName name="BSC" localSheetId="20">#REF!</definedName>
    <definedName name="BSC">#REF!</definedName>
    <definedName name="BSCO" localSheetId="16">#REF!</definedName>
    <definedName name="BSCO" localSheetId="19">#REF!</definedName>
    <definedName name="BSCO" localSheetId="20">#REF!</definedName>
    <definedName name="BSCO">#REF!</definedName>
    <definedName name="BSCO1" localSheetId="16">#REF!</definedName>
    <definedName name="BSCO1" localSheetId="19">#REF!</definedName>
    <definedName name="BSCO1" localSheetId="20">#REF!</definedName>
    <definedName name="BSCO1">#REF!</definedName>
    <definedName name="BSCOMB" localSheetId="19">#REF!</definedName>
    <definedName name="BSCOMB" localSheetId="20">#REF!</definedName>
    <definedName name="BSCOMB">#REF!</definedName>
    <definedName name="BSD" localSheetId="16">#REF!</definedName>
    <definedName name="BSD" localSheetId="19">#REF!</definedName>
    <definedName name="BSD" localSheetId="20">#REF!</definedName>
    <definedName name="BSD">#REF!</definedName>
    <definedName name="bsdec">'[21]December 06'!$A$93:$D$158</definedName>
    <definedName name="bsdec06" localSheetId="16">#REF!</definedName>
    <definedName name="bsdec06" localSheetId="19">#REF!</definedName>
    <definedName name="bsdec06" localSheetId="20">#REF!</definedName>
    <definedName name="bsdec06">#REF!</definedName>
    <definedName name="BSH" localSheetId="16">#REF!</definedName>
    <definedName name="BSH" localSheetId="19">#REF!</definedName>
    <definedName name="BSH" localSheetId="20">#REF!</definedName>
    <definedName name="BSH">#REF!</definedName>
    <definedName name="bsmarch">[22]MarchSL904!$A$102:$C$191</definedName>
    <definedName name="bsmarch07">'[23]March 110'!$A$84:$C$153</definedName>
    <definedName name="bsn" localSheetId="16">#REF!</definedName>
    <definedName name="bsn" localSheetId="19">#REF!</definedName>
    <definedName name="bsn" localSheetId="20">#REF!</definedName>
    <definedName name="bsn">#REF!</definedName>
    <definedName name="BSP" localSheetId="16">#REF!</definedName>
    <definedName name="BSP" localSheetId="19">#REF!</definedName>
    <definedName name="BSP" localSheetId="20">#REF!</definedName>
    <definedName name="BSP">#REF!</definedName>
    <definedName name="BSS" localSheetId="16">#REF!</definedName>
    <definedName name="BSS" localSheetId="19">#REF!</definedName>
    <definedName name="BSS" localSheetId="20">#REF!</definedName>
    <definedName name="BSS">#REF!</definedName>
    <definedName name="BST" localSheetId="16">#REF!</definedName>
    <definedName name="BST" localSheetId="19">#REF!</definedName>
    <definedName name="BST" localSheetId="20">#REF!</definedName>
    <definedName name="BST">#REF!</definedName>
    <definedName name="BuiltIn_AutoFilter___2" localSheetId="19">#REF!</definedName>
    <definedName name="BuiltIn_AutoFilter___2" localSheetId="20">#REF!</definedName>
    <definedName name="BuiltIn_AutoFilter___2">#REF!</definedName>
    <definedName name="CC" localSheetId="16">'[1]last qrt2001'!#REF!</definedName>
    <definedName name="CC" localSheetId="19">'[1]last qrt2001'!#REF!</definedName>
    <definedName name="CC" localSheetId="20">'[1]last qrt2001'!#REF!</definedName>
    <definedName name="CC" localSheetId="14">[9]Sheet3!#REF!</definedName>
    <definedName name="CC">'[1]last qrt2001'!#REF!</definedName>
    <definedName name="CH.IN.EQUIT" localSheetId="16">[17]acct!#REF!</definedName>
    <definedName name="CH.IN.EQUIT" localSheetId="19">[17]acct!#REF!</definedName>
    <definedName name="CH.IN.EQUIT" localSheetId="20">[17]acct!#REF!</definedName>
    <definedName name="CH.IN.EQUIT">[17]acct!#REF!</definedName>
    <definedName name="cHECK" localSheetId="16">[17]acct!#REF!</definedName>
    <definedName name="cHECK" localSheetId="19">[17]acct!#REF!</definedName>
    <definedName name="cHECK" localSheetId="20">[17]acct!#REF!</definedName>
    <definedName name="cHECK">[17]acct!#REF!</definedName>
    <definedName name="chk" localSheetId="16">#REF!</definedName>
    <definedName name="chk" localSheetId="19">#REF!</definedName>
    <definedName name="chk" localSheetId="20">#REF!</definedName>
    <definedName name="chk">#REF!</definedName>
    <definedName name="Classified" localSheetId="16">#REF!</definedName>
    <definedName name="Classified" localSheetId="19">#REF!</definedName>
    <definedName name="Classified" localSheetId="20">#REF!</definedName>
    <definedName name="Classified">#REF!</definedName>
    <definedName name="closing" localSheetId="16">[12]BSDOMOVS!#REF!</definedName>
    <definedName name="closing" localSheetId="19">[12]BSDOMOVS!#REF!</definedName>
    <definedName name="closing" localSheetId="20">[12]BSDOMOVS!#REF!</definedName>
    <definedName name="closing" localSheetId="14">[12]BSDOMOVS!#REF!</definedName>
    <definedName name="closing">[12]BSDOMOVS!#REF!</definedName>
    <definedName name="ColorNames" localSheetId="19">#REF!</definedName>
    <definedName name="ColorNames" localSheetId="20">#REF!</definedName>
    <definedName name="ColorNames" localSheetId="14">#REF!</definedName>
    <definedName name="ColorNames">#REF!</definedName>
    <definedName name="Commentary" localSheetId="16">#REF!</definedName>
    <definedName name="Commentary" localSheetId="19">#REF!</definedName>
    <definedName name="Commentary" localSheetId="20">#REF!</definedName>
    <definedName name="Commentary">#REF!</definedName>
    <definedName name="cons" localSheetId="6" hidden="1">{"'CALL MONEY'!$K$53"}</definedName>
    <definedName name="cons" localSheetId="14" hidden="1">{"'CALL MONEY'!$K$53"}</definedName>
    <definedName name="cons" localSheetId="10" hidden="1">{"'CALL MONEY'!$K$53"}</definedName>
    <definedName name="cons" hidden="1">{"'CALL MONEY'!$K$53"}</definedName>
    <definedName name="Conventions" localSheetId="19">#REF!</definedName>
    <definedName name="Conventions" localSheetId="20">#REF!</definedName>
    <definedName name="Conventions">#REF!</definedName>
    <definedName name="Copy" localSheetId="6" hidden="1">{"'CALL MONEY'!$K$53"}</definedName>
    <definedName name="Copy" localSheetId="14" hidden="1">{"'CALL MONEY'!$K$53"}</definedName>
    <definedName name="Copy" localSheetId="10" hidden="1">{"'CALL MONEY'!$K$53"}</definedName>
    <definedName name="Copy" hidden="1">{"'CALL MONEY'!$K$53"}</definedName>
    <definedName name="CRED" localSheetId="16">[17]acct!#REF!</definedName>
    <definedName name="CRED" localSheetId="19">[17]acct!#REF!</definedName>
    <definedName name="CRED" localSheetId="20">[17]acct!#REF!</definedName>
    <definedName name="CRED">[17]acct!#REF!</definedName>
    <definedName name="Currency" localSheetId="19">#REF!</definedName>
    <definedName name="Currency" localSheetId="20">#REF!</definedName>
    <definedName name="Currency" localSheetId="14">#REF!</definedName>
    <definedName name="Currency">#REF!</definedName>
    <definedName name="d" localSheetId="16">#REF!</definedName>
    <definedName name="d" localSheetId="19">#REF!</definedName>
    <definedName name="d" localSheetId="20">#REF!</definedName>
    <definedName name="d">#REF!</definedName>
    <definedName name="da" localSheetId="19">#REF!</definedName>
    <definedName name="da" localSheetId="20">#REF!</definedName>
    <definedName name="da">#REF!</definedName>
    <definedName name="Dbase" localSheetId="16">#REF!</definedName>
    <definedName name="Dbase" localSheetId="19">#REF!</definedName>
    <definedName name="Dbase" localSheetId="20">#REF!</definedName>
    <definedName name="Dbase">#REF!</definedName>
    <definedName name="DD" localSheetId="16">'[1]last qrt2001'!#REF!</definedName>
    <definedName name="DD" localSheetId="19">'[1]last qrt2001'!#REF!</definedName>
    <definedName name="DD" localSheetId="20">'[1]last qrt2001'!#REF!</definedName>
    <definedName name="DD" localSheetId="14">'[1]last qrt2001'!#REF!</definedName>
    <definedName name="DD">'[1]last qrt2001'!#REF!</definedName>
    <definedName name="dddd" localSheetId="16">'[24]BS-OVS'!#REF!</definedName>
    <definedName name="dddd" localSheetId="19">'[24]BS-OVS'!#REF!</definedName>
    <definedName name="dddd" localSheetId="20">'[24]BS-OVS'!#REF!</definedName>
    <definedName name="dddd">'[24]BS-OVS'!#REF!</definedName>
    <definedName name="dEFF.LIA" localSheetId="16">[17]acct!#REF!</definedName>
    <definedName name="dEFF.LIA" localSheetId="19">[17]acct!#REF!</definedName>
    <definedName name="dEFF.LIA" localSheetId="20">[17]acct!#REF!</definedName>
    <definedName name="dEFF.LIA">[17]acct!#REF!</definedName>
    <definedName name="Description" localSheetId="16">#REF!</definedName>
    <definedName name="Description" localSheetId="19">#REF!</definedName>
    <definedName name="Description" localSheetId="20">#REF!</definedName>
    <definedName name="Description">#REF!</definedName>
    <definedName name="dfaf" localSheetId="19">#REF!</definedName>
    <definedName name="dfaf" localSheetId="20">#REF!</definedName>
    <definedName name="dfaf">#REF!</definedName>
    <definedName name="DFD" localSheetId="16">'[25]Abu Dhabi'!#REF!</definedName>
    <definedName name="DFD" localSheetId="19">'[25]Abu Dhabi'!#REF!</definedName>
    <definedName name="DFD" localSheetId="20">'[25]Abu Dhabi'!#REF!</definedName>
    <definedName name="DFD" localSheetId="14">'[25]Abu Dhabi'!#REF!</definedName>
    <definedName name="DFD">'[25]Abu Dhabi'!#REF!</definedName>
    <definedName name="Differences" localSheetId="19">#REF!</definedName>
    <definedName name="Differences" localSheetId="20">#REF!</definedName>
    <definedName name="Differences" localSheetId="14">#REF!</definedName>
    <definedName name="Differences">#REF!</definedName>
    <definedName name="Differnces" localSheetId="16">'[26]Notes1-5'!#REF!</definedName>
    <definedName name="Differnces" localSheetId="19">'[26]Notes1-5'!#REF!</definedName>
    <definedName name="Differnces" localSheetId="20">'[26]Notes1-5'!#REF!</definedName>
    <definedName name="Differnces" localSheetId="14">'[26]Notes1-5'!#REF!</definedName>
    <definedName name="Differnces">'[26]Notes1-5'!#REF!</definedName>
    <definedName name="doha">'[19]DOHA QATAR '!$A$14:$P$33</definedName>
    <definedName name="dom" localSheetId="16">#REF!</definedName>
    <definedName name="dom" localSheetId="19">#REF!</definedName>
    <definedName name="dom" localSheetId="20">#REF!</definedName>
    <definedName name="dom">#REF!</definedName>
    <definedName name="dombs" localSheetId="16">#REF!</definedName>
    <definedName name="dombs" localSheetId="19">#REF!</definedName>
    <definedName name="dombs" localSheetId="20">#REF!</definedName>
    <definedName name="dombs">#REF!</definedName>
    <definedName name="DOMOVS" localSheetId="19">#REF!</definedName>
    <definedName name="DOMOVS" localSheetId="20">#REF!</definedName>
    <definedName name="DOMOVS">#REF!</definedName>
    <definedName name="dr" localSheetId="19">#REF!</definedName>
    <definedName name="dr" localSheetId="20">#REF!</definedName>
    <definedName name="dr">#REF!</definedName>
    <definedName name="dx" localSheetId="16">#REF!</definedName>
    <definedName name="dx" localSheetId="19">#REF!</definedName>
    <definedName name="dx" localSheetId="20">#REF!</definedName>
    <definedName name="dx">#REF!</definedName>
    <definedName name="E" localSheetId="19">#REF!</definedName>
    <definedName name="E" localSheetId="20">#REF!</definedName>
    <definedName name="E">#REF!</definedName>
    <definedName name="EPAGE1" localSheetId="19">#REF!</definedName>
    <definedName name="EPAGE1" localSheetId="20">#REF!</definedName>
    <definedName name="EPAGE1">#REF!</definedName>
    <definedName name="EXP" localSheetId="16">'[1]last qrt2001'!#REF!</definedName>
    <definedName name="EXP" localSheetId="19">'[1]last qrt2001'!#REF!</definedName>
    <definedName name="EXP" localSheetId="20">'[1]last qrt2001'!#REF!</definedName>
    <definedName name="EXP" localSheetId="14">#REF!</definedName>
    <definedName name="EXP">'[1]last qrt2001'!#REF!</definedName>
    <definedName name="F" localSheetId="16">'[27]FINANCE CODE'!#REF!</definedName>
    <definedName name="F" localSheetId="19">'[27]FINANCE CODE'!#REF!</definedName>
    <definedName name="F" localSheetId="20">'[27]FINANCE CODE'!#REF!</definedName>
    <definedName name="F" localSheetId="14">'[27]FINANCE CODE'!#REF!</definedName>
    <definedName name="F">'[27]FINANCE CODE'!#REF!</definedName>
    <definedName name="f_name">'[28]A-C CODE &amp; NAME'!$B$1:$C$193</definedName>
    <definedName name="FA" localSheetId="16">[17]acct!#REF!</definedName>
    <definedName name="FA" localSheetId="19">[17]acct!#REF!</definedName>
    <definedName name="FA" localSheetId="20">[17]acct!#REF!</definedName>
    <definedName name="FA" localSheetId="14">[17]acct!#REF!</definedName>
    <definedName name="FA">[17]acct!#REF!</definedName>
    <definedName name="Fcy" localSheetId="16">#REF!</definedName>
    <definedName name="Fcy" localSheetId="19">#REF!</definedName>
    <definedName name="Fcy" localSheetId="20">#REF!</definedName>
    <definedName name="Fcy">#REF!</definedName>
    <definedName name="FDE" localSheetId="16">'[29]Notes1-5'!#REF!</definedName>
    <definedName name="FDE" localSheetId="19">'[29]Notes1-5'!#REF!</definedName>
    <definedName name="FDE" localSheetId="20">'[29]Notes1-5'!#REF!</definedName>
    <definedName name="FDE" localSheetId="14">'[29]Notes1-5'!#REF!</definedName>
    <definedName name="FDE">'[29]Notes1-5'!#REF!</definedName>
    <definedName name="FinancialGraphs" localSheetId="16">#REF!</definedName>
    <definedName name="FinancialGraphs" localSheetId="19">#REF!</definedName>
    <definedName name="FinancialGraphs" localSheetId="20">#REF!</definedName>
    <definedName name="FinancialGraphs" localSheetId="14">#REF!</definedName>
    <definedName name="FinancialGraphs">#REF!</definedName>
    <definedName name="FINASSET" localSheetId="16">[17]acct!#REF!</definedName>
    <definedName name="FINASSET" localSheetId="19">[17]acct!#REF!</definedName>
    <definedName name="FINASSET" localSheetId="20">[17]acct!#REF!</definedName>
    <definedName name="FINASSET" localSheetId="14">[17]acct!#REF!</definedName>
    <definedName name="FINASSET">[17]acct!#REF!</definedName>
    <definedName name="flegtcher123" hidden="1">{"'CALL MONEY'!$K$53"}</definedName>
    <definedName name="fletcher" hidden="1">{"'CALL MONEY'!$K$53"}</definedName>
    <definedName name="Foreign" localSheetId="16">#REF!</definedName>
    <definedName name="Foreign" localSheetId="19">#REF!</definedName>
    <definedName name="Foreign" localSheetId="20">#REF!</definedName>
    <definedName name="Foreign">#REF!</definedName>
    <definedName name="FORM" localSheetId="16">#REF!</definedName>
    <definedName name="FORM" localSheetId="19">#REF!</definedName>
    <definedName name="FORM" localSheetId="20">#REF!</definedName>
    <definedName name="FORM">#REF!</definedName>
    <definedName name="FP_EU_0206__00246_04" localSheetId="16">#REF!</definedName>
    <definedName name="FP_EU_0206__00246_04" localSheetId="19">#REF!</definedName>
    <definedName name="FP_EU_0206__00246_04" localSheetId="20">#REF!</definedName>
    <definedName name="FP_EU_0206__00246_04">#REF!</definedName>
    <definedName name="FSA" localSheetId="19">#REF!</definedName>
    <definedName name="FSA" localSheetId="20">#REF!</definedName>
    <definedName name="FSA">#REF!</definedName>
    <definedName name="G" localSheetId="19">#REF!</definedName>
    <definedName name="G" localSheetId="20">#REF!</definedName>
    <definedName name="G">#REF!</definedName>
    <definedName name="g54." localSheetId="16">#REF!</definedName>
    <definedName name="g54." localSheetId="19">#REF!</definedName>
    <definedName name="g54." localSheetId="20">#REF!</definedName>
    <definedName name="g54.">#REF!</definedName>
    <definedName name="GrpAcct1" localSheetId="0" hidden="1">"5110"</definedName>
    <definedName name="GrpAcct10" localSheetId="0" hidden="1">"6210"</definedName>
    <definedName name="GrpAcct11" localSheetId="0" hidden="1">"6310"</definedName>
    <definedName name="GrpAcct12" localSheetId="0" hidden="1">"6410"</definedName>
    <definedName name="GrpAcct13" localSheetId="0" hidden="1">"6510"</definedName>
    <definedName name="GrpAcct14" localSheetId="0" hidden="1">"6710"</definedName>
    <definedName name="GrpAcct15" localSheetId="0" hidden="1">"7110"</definedName>
    <definedName name="GrpAcct16" localSheetId="0" hidden="1">"7210"</definedName>
    <definedName name="GrpAcct17" localSheetId="0" hidden="1">"7410"</definedName>
    <definedName name="GrpAcct18" localSheetId="0" hidden="1">"8110"</definedName>
    <definedName name="GrpAcct19" localSheetId="0" hidden="1">"8120"</definedName>
    <definedName name="GrpAcct2" localSheetId="0" hidden="1">"5210"</definedName>
    <definedName name="GrpAcct20" localSheetId="0" hidden="1">"8130"</definedName>
    <definedName name="GrpAcct21" localSheetId="0" hidden="1">"8140"</definedName>
    <definedName name="GrpAcct22" localSheetId="0" hidden="1">"8150"</definedName>
    <definedName name="GrpAcct23" localSheetId="0" hidden="1">"8210"</definedName>
    <definedName name="GrpAcct24" localSheetId="0" hidden="1">"8220"</definedName>
    <definedName name="GrpAcct25" localSheetId="0" hidden="1">"8230"</definedName>
    <definedName name="GrpAcct26" localSheetId="0" hidden="1">"8240"</definedName>
    <definedName name="GrpAcct27" localSheetId="0" hidden="1">"8250"</definedName>
    <definedName name="GrpAcct28" localSheetId="0" hidden="1">"8260"</definedName>
    <definedName name="GrpAcct29" localSheetId="0" hidden="1">"8260A"</definedName>
    <definedName name="GrpAcct3" localSheetId="0" hidden="1">"5310"</definedName>
    <definedName name="GrpAcct30" localSheetId="0" hidden="1">"8271"</definedName>
    <definedName name="GrpAcct31" localSheetId="0" hidden="1">"8272"</definedName>
    <definedName name="GrpAcct32" localSheetId="0" hidden="1">"8273"</definedName>
    <definedName name="GrpAcct33" localSheetId="0" hidden="1">"8274"</definedName>
    <definedName name="GrpAcct34" localSheetId="0" hidden="1">"8275"</definedName>
    <definedName name="GrpAcct35" localSheetId="0" hidden="1">"8276"</definedName>
    <definedName name="GrpAcct4" localSheetId="0" hidden="1">"5410"</definedName>
    <definedName name="GrpAcct5" localSheetId="0" hidden="1">"5510"</definedName>
    <definedName name="GrpAcct6" localSheetId="0" hidden="1">"5610"</definedName>
    <definedName name="GrpAcct7" localSheetId="0" hidden="1">"5710"</definedName>
    <definedName name="GrpAcct8" localSheetId="0" hidden="1">"5810"</definedName>
    <definedName name="GrpAcct9" localSheetId="0" hidden="1">"6110"</definedName>
    <definedName name="GrpLevel" localSheetId="0" hidden="1">2</definedName>
    <definedName name="Hamid" localSheetId="19">#REF!</definedName>
    <definedName name="Hamid" localSheetId="20">#REF!</definedName>
    <definedName name="Hamid">#REF!</definedName>
    <definedName name="hh" localSheetId="6" hidden="1">{"'CALL MONEY'!$K$53"}</definedName>
    <definedName name="hh" localSheetId="14" hidden="1">{"'CALL MONEY'!$K$53"}</definedName>
    <definedName name="hh" localSheetId="10" hidden="1">{"'CALL MONEY'!$K$53"}</definedName>
    <definedName name="hh" hidden="1">{"'CALL MONEY'!$K$53"}</definedName>
    <definedName name="html" localSheetId="6" hidden="1">{"'CALL MONEY'!$K$53"}</definedName>
    <definedName name="html" localSheetId="14" hidden="1">{"'CALL MONEY'!$K$53"}</definedName>
    <definedName name="html" localSheetId="10" hidden="1">{"'CALL MONEY'!$K$53"}</definedName>
    <definedName name="html" hidden="1">{"'CALL MONEY'!$K$53"}</definedName>
    <definedName name="html_cntrl" localSheetId="6" hidden="1">{"'CALL MONEY'!$K$53"}</definedName>
    <definedName name="html_cntrl" localSheetId="14" hidden="1">{"'CALL MONEY'!$K$53"}</definedName>
    <definedName name="html_cntrl" localSheetId="10" hidden="1">{"'CALL MONEY'!$K$53"}</definedName>
    <definedName name="html_cntrl" hidden="1">{"'CALL MONEY'!$K$53"}</definedName>
    <definedName name="html_cntrl465454" localSheetId="6" hidden="1">{"'CALL MONEY'!$K$53"}</definedName>
    <definedName name="html_cntrl465454" localSheetId="14" hidden="1">{"'CALL MONEY'!$K$53"}</definedName>
    <definedName name="html_cntrl465454" localSheetId="10" hidden="1">{"'CALL MONEY'!$K$53"}</definedName>
    <definedName name="html_cntrl465454" hidden="1">{"'CALL MONEY'!$K$53"}</definedName>
    <definedName name="HTML_CodePage" hidden="1">1252</definedName>
    <definedName name="HTML_Control" localSheetId="6" hidden="1">{"'CALL MONEY'!$K$53"}</definedName>
    <definedName name="HTML_Control" localSheetId="14" hidden="1">{"'CALL MONEY'!$K$53"}</definedName>
    <definedName name="HTML_Control" localSheetId="10" hidden="1">{"'CALL MONEY'!$K$53"}</definedName>
    <definedName name="HTML_Control" hidden="1">{"'CALL MONEY'!$K$53"}</definedName>
    <definedName name="html_ctl78" localSheetId="6" hidden="1">{"'CALL MONEY'!$K$53"}</definedName>
    <definedName name="html_ctl78" localSheetId="14" hidden="1">{"'CALL MONEY'!$K$53"}</definedName>
    <definedName name="html_ctl78" localSheetId="10"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9">#REF!</definedName>
    <definedName name="I" localSheetId="20">#REF!</definedName>
    <definedName name="I" localSheetId="14">#REF!</definedName>
    <definedName name="I">#REF!</definedName>
    <definedName name="IDFUIU" localSheetId="19">#REF!</definedName>
    <definedName name="IDFUIU" localSheetId="20">#REF!</definedName>
    <definedName name="IDFUIU">#REF!</definedName>
    <definedName name="IEC" localSheetId="16">#REF!</definedName>
    <definedName name="IEC" localSheetId="19">#REF!</definedName>
    <definedName name="IEC" localSheetId="20">#REF!</definedName>
    <definedName name="IEC">#REF!</definedName>
    <definedName name="IECO" localSheetId="16">#REF!</definedName>
    <definedName name="IECO" localSheetId="19">#REF!</definedName>
    <definedName name="IECO" localSheetId="20">#REF!</definedName>
    <definedName name="IECO">#REF!</definedName>
    <definedName name="IECO1" localSheetId="16">#REF!</definedName>
    <definedName name="IECO1" localSheetId="19">#REF!</definedName>
    <definedName name="IECO1" localSheetId="20">#REF!</definedName>
    <definedName name="IECO1">#REF!</definedName>
    <definedName name="IED" localSheetId="16">#REF!</definedName>
    <definedName name="IED" localSheetId="19">#REF!</definedName>
    <definedName name="IED" localSheetId="20">#REF!</definedName>
    <definedName name="IED">#REF!</definedName>
    <definedName name="IEH" localSheetId="16">#REF!</definedName>
    <definedName name="IEH" localSheetId="19">#REF!</definedName>
    <definedName name="IEH" localSheetId="20">#REF!</definedName>
    <definedName name="IEH">#REF!</definedName>
    <definedName name="IEP" localSheetId="16">#REF!</definedName>
    <definedName name="IEP" localSheetId="19">#REF!</definedName>
    <definedName name="IEP" localSheetId="20">#REF!</definedName>
    <definedName name="IEP">#REF!</definedName>
    <definedName name="IES" localSheetId="16">#REF!</definedName>
    <definedName name="IES" localSheetId="19">#REF!</definedName>
    <definedName name="IES" localSheetId="20">#REF!</definedName>
    <definedName name="IES">#REF!</definedName>
    <definedName name="IET" localSheetId="16">#REF!</definedName>
    <definedName name="IET" localSheetId="19">#REF!</definedName>
    <definedName name="IET" localSheetId="20">#REF!</definedName>
    <definedName name="IET">#REF!</definedName>
    <definedName name="INC" localSheetId="16">'[1]last qrt2001'!#REF!</definedName>
    <definedName name="INC" localSheetId="19">'[1]last qrt2001'!#REF!</definedName>
    <definedName name="INC" localSheetId="20">'[1]last qrt2001'!#REF!</definedName>
    <definedName name="INC" localSheetId="14">#REF!</definedName>
    <definedName name="INC">'[1]last qrt2001'!#REF!</definedName>
    <definedName name="IncomeStatementDates" localSheetId="19">#REF!</definedName>
    <definedName name="IncomeStatementDates" localSheetId="20">#REF!</definedName>
    <definedName name="IncomeStatementDates" localSheetId="14">#REF!</definedName>
    <definedName name="IncomeStatementDates">#REF!</definedName>
    <definedName name="INVEST" localSheetId="16">[17]acct!#REF!</definedName>
    <definedName name="INVEST" localSheetId="19">[17]acct!#REF!</definedName>
    <definedName name="INVEST" localSheetId="20">[17]acct!#REF!</definedName>
    <definedName name="INVEST" localSheetId="14">[17]acct!#REF!</definedName>
    <definedName name="INVEST">[17]acct!#REF!</definedName>
    <definedName name="IPAGE1" localSheetId="19">#REF!</definedName>
    <definedName name="IPAGE1" localSheetId="20">#REF!</definedName>
    <definedName name="IPAGE1" localSheetId="14">#REF!</definedName>
    <definedName name="IPAGE1">#REF!</definedName>
    <definedName name="iqbal" localSheetId="16">[30]Sheet2!#REF!</definedName>
    <definedName name="iqbal" localSheetId="19">[30]Sheet2!#REF!</definedName>
    <definedName name="iqbal" localSheetId="20">[30]Sheet2!#REF!</definedName>
    <definedName name="iqbal" localSheetId="14">[30]Sheet2!#REF!</definedName>
    <definedName name="iqbal">[30]Sheet2!#REF!</definedName>
    <definedName name="iu" localSheetId="16">#REF!</definedName>
    <definedName name="iu" localSheetId="19">#REF!</definedName>
    <definedName name="iu" localSheetId="20">#REF!</definedName>
    <definedName name="iu">#REF!</definedName>
    <definedName name="J" localSheetId="19">#REF!</definedName>
    <definedName name="J" localSheetId="20">#REF!</definedName>
    <definedName name="J">#REF!</definedName>
    <definedName name="kauser" localSheetId="16">#REF!</definedName>
    <definedName name="kauser" localSheetId="19">#REF!</definedName>
    <definedName name="kauser" localSheetId="20">#REF!</definedName>
    <definedName name="kauser">#REF!</definedName>
    <definedName name="L" localSheetId="19">#REF!</definedName>
    <definedName name="L" localSheetId="20">#REF!</definedName>
    <definedName name="L">#REF!</definedName>
    <definedName name="L_AcctDes">Links!$E:$E</definedName>
    <definedName name="L_Adjust">Links!$H:$H</definedName>
    <definedName name="L_Adjust_GT">Links!$H$147</definedName>
    <definedName name="L_AJE_Tot">Links!$G:$G</definedName>
    <definedName name="L_AJE_Tot_GT">Links!$G$147</definedName>
    <definedName name="L_CompNum">Links!$B:$B</definedName>
    <definedName name="L_CY_Beg">Links!$F:$F</definedName>
    <definedName name="L_CY_Beg_GT">Links!$F$147</definedName>
    <definedName name="L_CY_End">Links!$J:$J</definedName>
    <definedName name="L_CY_End_GT">Links!$J$147</definedName>
    <definedName name="L_GrpNum">Links!$C:$C</definedName>
    <definedName name="L_Headings">Links!$1:$1</definedName>
    <definedName name="L_KeyValue">Links!$A:$A</definedName>
    <definedName name="L_PY_End">Links!$K:$K</definedName>
    <definedName name="L_PY_End_GT">Links!$K$147</definedName>
    <definedName name="L_RJE_Tot">Links!$I:$I</definedName>
    <definedName name="L_RJE_Tot_GT">Links!$I$147</definedName>
    <definedName name="L_RowNum">Links!$D:$D</definedName>
    <definedName name="LIAB1" localSheetId="19">#REF!</definedName>
    <definedName name="LIAB1" localSheetId="20">#REF!</definedName>
    <definedName name="LIAB1" localSheetId="14">#REF!</definedName>
    <definedName name="LIAB1">#REF!</definedName>
    <definedName name="LIAB2" localSheetId="19">#REF!</definedName>
    <definedName name="LIAB2" localSheetId="20">#REF!</definedName>
    <definedName name="LIAB2">#REF!</definedName>
    <definedName name="LIAB3" localSheetId="19">#REF!</definedName>
    <definedName name="LIAB3" localSheetId="20">#REF!</definedName>
    <definedName name="LIAB3">#REF!</definedName>
    <definedName name="LIAB4" localSheetId="19">#REF!</definedName>
    <definedName name="LIAB4" localSheetId="20">#REF!</definedName>
    <definedName name="LIAB4">#REF!</definedName>
    <definedName name="LIBAST" localSheetId="19">#REF!</definedName>
    <definedName name="LIBAST" localSheetId="20">#REF!</definedName>
    <definedName name="LIBAST">#REF!</definedName>
    <definedName name="lkup">[31]Ranges!$B$3:$C$12</definedName>
    <definedName name="LOANS" localSheetId="16">[17]acct!#REF!</definedName>
    <definedName name="LOANS" localSheetId="19">[17]acct!#REF!</definedName>
    <definedName name="LOANS" localSheetId="20">[17]acct!#REF!</definedName>
    <definedName name="LOANS" localSheetId="14">[17]acct!#REF!</definedName>
    <definedName name="LOANS">[17]acct!#REF!</definedName>
    <definedName name="longterm" localSheetId="16">#REF!</definedName>
    <definedName name="longterm" localSheetId="19">#REF!</definedName>
    <definedName name="longterm" localSheetId="20">#REF!</definedName>
    <definedName name="longterm">#REF!</definedName>
    <definedName name="LPAGE1" localSheetId="19">#REF!</definedName>
    <definedName name="LPAGE1" localSheetId="20">#REF!</definedName>
    <definedName name="LPAGE1">#REF!</definedName>
    <definedName name="LPAGE2" localSheetId="19">#REF!</definedName>
    <definedName name="LPAGE2" localSheetId="20">#REF!</definedName>
    <definedName name="LPAGE2">#REF!</definedName>
    <definedName name="LPAGE3" localSheetId="19">#REF!</definedName>
    <definedName name="LPAGE3" localSheetId="20">#REF!</definedName>
    <definedName name="LPAGE3">#REF!</definedName>
    <definedName name="LPAGE4" localSheetId="19">#REF!</definedName>
    <definedName name="LPAGE4" localSheetId="20">#REF!</definedName>
    <definedName name="LPAGE4">#REF!</definedName>
    <definedName name="M" localSheetId="19">#REF!</definedName>
    <definedName name="M" localSheetId="20">#REF!</definedName>
    <definedName name="M">#REF!</definedName>
    <definedName name="main" localSheetId="19">#REF!</definedName>
    <definedName name="main" localSheetId="20">#REF!</definedName>
    <definedName name="main">#REF!</definedName>
    <definedName name="MANAMABS" localSheetId="16">#REF!</definedName>
    <definedName name="MANAMABS" localSheetId="19">#REF!</definedName>
    <definedName name="MANAMABS" localSheetId="20">#REF!</definedName>
    <definedName name="MANAMABS">#REF!</definedName>
    <definedName name="manamabs0207">[32]Sheet3!$A$157:$C$321</definedName>
    <definedName name="Manamapl" localSheetId="16">#REF!</definedName>
    <definedName name="Manamapl" localSheetId="19">#REF!</definedName>
    <definedName name="Manamapl" localSheetId="20">#REF!</definedName>
    <definedName name="Manamapl">#REF!</definedName>
    <definedName name="manamapl0207">[32]Sheet3!$A$5:$C$153</definedName>
    <definedName name="Manamapl5" localSheetId="16">#REF!</definedName>
    <definedName name="Manamapl5" localSheetId="19">#REF!</definedName>
    <definedName name="Manamapl5" localSheetId="20">#REF!</definedName>
    <definedName name="Manamapl5">#REF!</definedName>
    <definedName name="masroor" localSheetId="16">#REF!</definedName>
    <definedName name="masroor" localSheetId="19">#REF!</definedName>
    <definedName name="masroor" localSheetId="20">#REF!</definedName>
    <definedName name="masroor">#REF!</definedName>
    <definedName name="MAZ" localSheetId="16">'[33]T-BILL'!#REF!</definedName>
    <definedName name="MAZ" localSheetId="19">'[33]T-BILL'!#REF!</definedName>
    <definedName name="MAZ" localSheetId="20">'[33]T-BILL'!#REF!</definedName>
    <definedName name="MAZ" localSheetId="14">'[33]T-BILL'!#REF!</definedName>
    <definedName name="MAZ">'[33]T-BILL'!#REF!</definedName>
    <definedName name="MLNTREGISTER" localSheetId="19">#REF!</definedName>
    <definedName name="MLNTREGISTER" localSheetId="20">#REF!</definedName>
    <definedName name="MLNTREGISTER" localSheetId="14">#REF!</definedName>
    <definedName name="MLNTREGISTER">#REF!</definedName>
    <definedName name="MR">'[34]Market Rates'!$B$1:$G$65536</definedName>
    <definedName name="N" localSheetId="19">#REF!</definedName>
    <definedName name="N" localSheetId="20">#REF!</definedName>
    <definedName name="N" localSheetId="14">#REF!</definedName>
    <definedName name="N">#REF!</definedName>
    <definedName name="NEW">'[35]Implied Rate'!$B$49:$BC$408</definedName>
    <definedName name="note" localSheetId="14" hidden="1">{"'CALL MONEY'!$K$53"}</definedName>
    <definedName name="note" hidden="1">{"'CALL MONEY'!$K$53"}</definedName>
    <definedName name="Note55" localSheetId="16">'[36]BS-OVS'!#REF!</definedName>
    <definedName name="Note55" localSheetId="19">'[36]BS-OVS'!#REF!</definedName>
    <definedName name="Note55" localSheetId="20">'[36]BS-OVS'!#REF!</definedName>
    <definedName name="Note55" localSheetId="14">'[36]BS-OVS'!#REF!</definedName>
    <definedName name="Note55">'[36]BS-OVS'!#REF!</definedName>
    <definedName name="Note58" localSheetId="16">'[24]BS-OVS'!#REF!</definedName>
    <definedName name="Note58" localSheetId="19">'[24]BS-OVS'!#REF!</definedName>
    <definedName name="Note58" localSheetId="20">'[24]BS-OVS'!#REF!</definedName>
    <definedName name="Note58">'[24]BS-OVS'!#REF!</definedName>
    <definedName name="npl" localSheetId="19">#REF!</definedName>
    <definedName name="npl" localSheetId="20">#REF!</definedName>
    <definedName name="npl" localSheetId="14">#REF!</definedName>
    <definedName name="npl">#REF!</definedName>
    <definedName name="nplsum" localSheetId="19">#REF!</definedName>
    <definedName name="nplsum" localSheetId="20">#REF!</definedName>
    <definedName name="nplsum">#REF!</definedName>
    <definedName name="NumofGrpAccts" localSheetId="0" hidden="1">35</definedName>
    <definedName name="O" localSheetId="19">#REF!</definedName>
    <definedName name="O" localSheetId="20">#REF!</definedName>
    <definedName name="O" localSheetId="14">#REF!</definedName>
    <definedName name="O">#REF!</definedName>
    <definedName name="os" localSheetId="16">#REF!</definedName>
    <definedName name="os" localSheetId="19">#REF!</definedName>
    <definedName name="os" localSheetId="20">#REF!</definedName>
    <definedName name="os">#REF!</definedName>
    <definedName name="OSAL" localSheetId="19">#REF!</definedName>
    <definedName name="OSAL" localSheetId="20">#REF!</definedName>
    <definedName name="OSAL">#REF!</definedName>
    <definedName name="osbs" localSheetId="16">#REF!</definedName>
    <definedName name="osbs" localSheetId="19">#REF!</definedName>
    <definedName name="osbs" localSheetId="20">#REF!</definedName>
    <definedName name="osbs">#REF!</definedName>
    <definedName name="OVER" localSheetId="16">#REF!</definedName>
    <definedName name="OVER" localSheetId="19">#REF!</definedName>
    <definedName name="OVER" localSheetId="20">#REF!</definedName>
    <definedName name="OVER">#REF!</definedName>
    <definedName name="P" localSheetId="19">#REF!</definedName>
    <definedName name="P" localSheetId="20">#REF!</definedName>
    <definedName name="P">#REF!</definedName>
    <definedName name="PAGE2" localSheetId="19">#REF!</definedName>
    <definedName name="PAGE2" localSheetId="20">#REF!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6">#REF!</definedName>
    <definedName name="pld" localSheetId="19">#REF!</definedName>
    <definedName name="pld" localSheetId="20">#REF!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6">#REF!</definedName>
    <definedName name="pln" localSheetId="19">#REF!</definedName>
    <definedName name="pln" localSheetId="20">#REF!</definedName>
    <definedName name="pln">#REF!</definedName>
    <definedName name="plnov" localSheetId="16">#REF!</definedName>
    <definedName name="plnov" localSheetId="19">#REF!</definedName>
    <definedName name="plnov" localSheetId="20">#REF!</definedName>
    <definedName name="plnov">#REF!</definedName>
    <definedName name="plnov06">'[21]November 06'!$A$5:$D$87</definedName>
    <definedName name="plw" localSheetId="19">#REF!</definedName>
    <definedName name="plw" localSheetId="20">#REF!</definedName>
    <definedName name="plw">#REF!</definedName>
    <definedName name="po" localSheetId="16">[39]BSDOMOVS!#REF!</definedName>
    <definedName name="po" localSheetId="19">[39]BSDOMOVS!#REF!</definedName>
    <definedName name="po" localSheetId="20">[39]BSDOMOVS!#REF!</definedName>
    <definedName name="po" localSheetId="14">[39]BSDOMOVS!#REF!</definedName>
    <definedName name="po">[39]BSDOMOVS!#REF!</definedName>
    <definedName name="PP" localSheetId="19">#REF!</definedName>
    <definedName name="PP" localSheetId="20">#REF!</definedName>
    <definedName name="PP" localSheetId="14">#REF!</definedName>
    <definedName name="PP">#REF!</definedName>
    <definedName name="_xlnm.Print_Area" localSheetId="16">'1'!$A$1:$H$62</definedName>
    <definedName name="_xlnm.Print_Area" localSheetId="18">'2'!$A$1:$H$58</definedName>
    <definedName name="_xlnm.Print_Area" localSheetId="19">'3'!$A$1:$K$68</definedName>
    <definedName name="_xlnm.Print_Area" localSheetId="20">'4'!$A$1:$K$35</definedName>
    <definedName name="_xlnm.Print_Area" localSheetId="3">BS!$A$1:$H$55</definedName>
    <definedName name="_xlnm.Print_Area" localSheetId="12">'cash flow'!$A$1:$H$66</definedName>
    <definedName name="_xlnm.Print_Area" localSheetId="15">'cash flow working'!$A$1:$E$98</definedName>
    <definedName name="_xlnm.Print_Area" localSheetId="8">Distri!$A$1:$H$41</definedName>
    <definedName name="_xlnm.Print_Area" localSheetId="6">'Other Comp Income'!$A$1:$H$38</definedName>
    <definedName name="_xlnm.Print_Area" localSheetId="4">'P&amp;L'!$A$1:$H$56</definedName>
    <definedName name="_xlnm.Print_Area" localSheetId="5">'Qtr - PnL'!$A$1:$H$52</definedName>
    <definedName name="_xlnm.Print_Area" localSheetId="11">'Qtr - UHF'!$A$1:$H$46</definedName>
    <definedName name="_xlnm.Print_Area" localSheetId="13">'Qtr -cashflow'!$A$1:$E$57</definedName>
    <definedName name="_xlnm.Print_Area" localSheetId="14">[10]Sheet4!$A$421:$Q$523</definedName>
    <definedName name="_xlnm.Print_Area" localSheetId="17">Sheet4!$A$1:$Q$65</definedName>
    <definedName name="_xlnm.Print_Area" localSheetId="10">UHF!$A$1:$H$53</definedName>
    <definedName name="_xlnm.Print_Area">#REF!</definedName>
    <definedName name="PRINT_AREA_MI">[3]Sheet4!$A$421:$Q$523</definedName>
    <definedName name="_xlnm.Print_Titles" localSheetId="15">'cash flow working'!$1:$3</definedName>
    <definedName name="_xlnm.Print_Titles" localSheetId="0">Links!$B:$D,Links!$1:$1</definedName>
    <definedName name="PROFIT1" localSheetId="19">#REF!</definedName>
    <definedName name="PROFIT1" localSheetId="20">#REF!</definedName>
    <definedName name="PROFIT1" localSheetId="14">#REF!</definedName>
    <definedName name="PROFIT1">#REF!</definedName>
    <definedName name="PROFIT2" localSheetId="19">#REF!</definedName>
    <definedName name="PROFIT2" localSheetId="20">#REF!</definedName>
    <definedName name="PROFIT2">#REF!</definedName>
    <definedName name="Q" localSheetId="19">#REF!</definedName>
    <definedName name="Q" localSheetId="20">#REF!</definedName>
    <definedName name="Q">#REF!</definedName>
    <definedName name="QATAR1">[3]Sheet4!$H$428:$H$519</definedName>
    <definedName name="QATAR2">[3]Sheet4!$U$326:$U$417</definedName>
    <definedName name="rate">'[19]rate '!$B$4:$C$31</definedName>
    <definedName name="Recover">[40]Macro1!$A$170</definedName>
    <definedName name="REDCAP" localSheetId="16">[17]acct!#REF!</definedName>
    <definedName name="REDCAP" localSheetId="19">[17]acct!#REF!</definedName>
    <definedName name="REDCAP" localSheetId="20">[17]acct!#REF!</definedName>
    <definedName name="REDCAP">[17]acct!#REF!</definedName>
    <definedName name="RF" localSheetId="16">[17]acct!#REF!</definedName>
    <definedName name="RF" localSheetId="19">[17]acct!#REF!</definedName>
    <definedName name="RF" localSheetId="20">[17]acct!#REF!</definedName>
    <definedName name="RF">[17]acct!#REF!</definedName>
    <definedName name="RowLevel" localSheetId="0" hidden="1">1</definedName>
    <definedName name="RRRR" localSheetId="19">#REF!</definedName>
    <definedName name="RRRR" localSheetId="20">#REF!</definedName>
    <definedName name="RRRR" localSheetId="14">#REF!</definedName>
    <definedName name="RRRR">#REF!</definedName>
    <definedName name="S_AcctDes" localSheetId="19">#REF!</definedName>
    <definedName name="S_AcctDes" localSheetId="20">#REF!</definedName>
    <definedName name="S_AcctDes">#REF!</definedName>
    <definedName name="S_Adjust" localSheetId="19">#REF!</definedName>
    <definedName name="S_Adjust" localSheetId="20">#REF!</definedName>
    <definedName name="S_Adjust">#REF!</definedName>
    <definedName name="S_Adjust_Data" localSheetId="19">#REF!</definedName>
    <definedName name="S_Adjust_Data" localSheetId="20">#REF!</definedName>
    <definedName name="S_Adjust_Data">#REF!</definedName>
    <definedName name="S_Adjust_GT" localSheetId="19">#REF!</definedName>
    <definedName name="S_Adjust_GT" localSheetId="20">#REF!</definedName>
    <definedName name="S_Adjust_GT">#REF!</definedName>
    <definedName name="S_AJE_Tot" localSheetId="19">#REF!</definedName>
    <definedName name="S_AJE_Tot" localSheetId="20">#REF!</definedName>
    <definedName name="S_AJE_Tot">#REF!</definedName>
    <definedName name="S_AJE_Tot_Data" localSheetId="19">#REF!</definedName>
    <definedName name="S_AJE_Tot_Data" localSheetId="20">#REF!</definedName>
    <definedName name="S_AJE_Tot_Data">#REF!</definedName>
    <definedName name="S_AJE_Tot_GT" localSheetId="19">#REF!</definedName>
    <definedName name="S_AJE_Tot_GT" localSheetId="20">#REF!</definedName>
    <definedName name="S_AJE_Tot_GT">#REF!</definedName>
    <definedName name="S_CompNum" localSheetId="19">#REF!</definedName>
    <definedName name="S_CompNum" localSheetId="20">#REF!</definedName>
    <definedName name="S_CompNum">#REF!</definedName>
    <definedName name="S_CY_Beg" localSheetId="19">#REF!</definedName>
    <definedName name="S_CY_Beg" localSheetId="20">#REF!</definedName>
    <definedName name="S_CY_Beg">#REF!</definedName>
    <definedName name="S_CY_Beg_Data" localSheetId="19">#REF!</definedName>
    <definedName name="S_CY_Beg_Data" localSheetId="20">#REF!</definedName>
    <definedName name="S_CY_Beg_Data">#REF!</definedName>
    <definedName name="S_CY_Beg_GT" localSheetId="19">#REF!</definedName>
    <definedName name="S_CY_Beg_GT" localSheetId="20">#REF!</definedName>
    <definedName name="S_CY_Beg_GT">#REF!</definedName>
    <definedName name="S_CY_End" localSheetId="19">#REF!</definedName>
    <definedName name="S_CY_End" localSheetId="20">#REF!</definedName>
    <definedName name="S_CY_End">#REF!</definedName>
    <definedName name="S_CY_End_Data" localSheetId="19">#REF!</definedName>
    <definedName name="S_CY_End_Data" localSheetId="20">#REF!</definedName>
    <definedName name="S_CY_End_Data">#REF!</definedName>
    <definedName name="S_CY_End_GT" localSheetId="19">#REF!</definedName>
    <definedName name="S_CY_End_GT" localSheetId="20">#REF!</definedName>
    <definedName name="S_CY_End_GT">#REF!</definedName>
    <definedName name="S_Diff_Amt" localSheetId="19">#REF!</definedName>
    <definedName name="S_Diff_Amt" localSheetId="20">#REF!</definedName>
    <definedName name="S_Diff_Amt">#REF!</definedName>
    <definedName name="S_Diff_Pct" localSheetId="19">#REF!</definedName>
    <definedName name="S_Diff_Pct" localSheetId="20">#REF!</definedName>
    <definedName name="S_Diff_Pct">#REF!</definedName>
    <definedName name="S_GrpNum" localSheetId="19">#REF!</definedName>
    <definedName name="S_GrpNum" localSheetId="20">#REF!</definedName>
    <definedName name="S_GrpNum">#REF!</definedName>
    <definedName name="S_Headings" localSheetId="19">#REF!</definedName>
    <definedName name="S_Headings" localSheetId="20">#REF!</definedName>
    <definedName name="S_Headings">#REF!</definedName>
    <definedName name="S_KeyValue" localSheetId="19">#REF!</definedName>
    <definedName name="S_KeyValue" localSheetId="20">#REF!</definedName>
    <definedName name="S_KeyValue">#REF!</definedName>
    <definedName name="S_PY_End" localSheetId="19">#REF!</definedName>
    <definedName name="S_PY_End" localSheetId="20">#REF!</definedName>
    <definedName name="S_PY_End">#REF!</definedName>
    <definedName name="S_PY_End_Data" localSheetId="19">#REF!</definedName>
    <definedName name="S_PY_End_Data" localSheetId="20">#REF!</definedName>
    <definedName name="S_PY_End_Data">#REF!</definedName>
    <definedName name="S_PY_End_GT" localSheetId="19">#REF!</definedName>
    <definedName name="S_PY_End_GT" localSheetId="20">#REF!</definedName>
    <definedName name="S_PY_End_GT">#REF!</definedName>
    <definedName name="S_RJE_Tot" localSheetId="19">#REF!</definedName>
    <definedName name="S_RJE_Tot" localSheetId="20">#REF!</definedName>
    <definedName name="S_RJE_Tot">#REF!</definedName>
    <definedName name="S_RJE_Tot_Data" localSheetId="19">#REF!</definedName>
    <definedName name="S_RJE_Tot_Data" localSheetId="20">#REF!</definedName>
    <definedName name="S_RJE_Tot_Data">#REF!</definedName>
    <definedName name="S_RJE_Tot_GT" localSheetId="19">#REF!</definedName>
    <definedName name="S_RJE_Tot_GT" localSheetId="20">#REF!</definedName>
    <definedName name="S_RJE_Tot_GT">#REF!</definedName>
    <definedName name="S_RowNum" localSheetId="19">#REF!</definedName>
    <definedName name="S_RowNum" localSheetId="20">#REF!</definedName>
    <definedName name="S_RowNum">#REF!</definedName>
    <definedName name="sa">[41]Sheet4!$A$421:$Q$523</definedName>
    <definedName name="sad" localSheetId="14" hidden="1">{"'CALL MONEY'!$K$53"}</definedName>
    <definedName name="sad" hidden="1">{"'CALL MONEY'!$K$53"}</definedName>
    <definedName name="SALES" localSheetId="16">[17]acct!#REF!</definedName>
    <definedName name="SALES" localSheetId="19">[17]acct!#REF!</definedName>
    <definedName name="SALES" localSheetId="20">[17]acct!#REF!</definedName>
    <definedName name="SALES" localSheetId="14">[17]acct!#REF!</definedName>
    <definedName name="SALES">[17]acct!#REF!</definedName>
    <definedName name="sam" localSheetId="19">#REF!</definedName>
    <definedName name="sam" localSheetId="20">#REF!</definedName>
    <definedName name="sam" localSheetId="14">#REF!</definedName>
    <definedName name="sam">#REF!</definedName>
    <definedName name="SBP" localSheetId="16">'[42]Notes1-5'!#REF!</definedName>
    <definedName name="SBP" localSheetId="19">'[42]Notes1-5'!#REF!</definedName>
    <definedName name="SBP" localSheetId="20">'[42]Notes1-5'!#REF!</definedName>
    <definedName name="SBP" localSheetId="14">'[42]Notes1-5'!#REF!</definedName>
    <definedName name="SBP">'[42]Notes1-5'!#REF!</definedName>
    <definedName name="sdsa">[43]A!$AX$5:$AX$129</definedName>
    <definedName name="sectionNames" localSheetId="19">#REF!</definedName>
    <definedName name="sectionNames" localSheetId="20">#REF!</definedName>
    <definedName name="sectionNames" localSheetId="14">#REF!</definedName>
    <definedName name="sectionNames">#REF!</definedName>
    <definedName name="shehzad" localSheetId="16">[44]Sheet2!#REF!</definedName>
    <definedName name="shehzad" localSheetId="19">[44]Sheet2!#REF!</definedName>
    <definedName name="shehzad" localSheetId="20">[44]Sheet2!#REF!</definedName>
    <definedName name="shehzad" localSheetId="14">[44]Sheet2!#REF!</definedName>
    <definedName name="shehzad">[44]Sheet2!#REF!</definedName>
    <definedName name="shortterm" localSheetId="16">#REF!</definedName>
    <definedName name="shortterm" localSheetId="19">#REF!</definedName>
    <definedName name="shortterm" localSheetId="20">#REF!</definedName>
    <definedName name="shortterm">#REF!</definedName>
    <definedName name="sma">[10]Sheet4!$A$421:$Q$523</definedName>
    <definedName name="SNS" localSheetId="16">[17]acct!#REF!</definedName>
    <definedName name="SNS" localSheetId="19">[17]acct!#REF!</definedName>
    <definedName name="SNS" localSheetId="20">[17]acct!#REF!</definedName>
    <definedName name="SNS" localSheetId="14">[17]acct!#REF!</definedName>
    <definedName name="SNS">[17]acct!#REF!</definedName>
    <definedName name="SR" localSheetId="16">#REF!</definedName>
    <definedName name="SR" localSheetId="19">#REF!</definedName>
    <definedName name="SR" localSheetId="20">#REF!</definedName>
    <definedName name="SR">#REF!</definedName>
    <definedName name="STT" localSheetId="16" hidden="1">#REF!</definedName>
    <definedName name="STT" localSheetId="19" hidden="1">#REF!</definedName>
    <definedName name="STT" localSheetId="20" hidden="1">#REF!</definedName>
    <definedName name="STT" hidden="1">#REF!</definedName>
    <definedName name="sum" localSheetId="19">#REF!</definedName>
    <definedName name="sum" localSheetId="20">#REF!</definedName>
    <definedName name="sum">#REF!</definedName>
    <definedName name="T_BILLREPO" localSheetId="16">'[45]T-BILL'!#REF!</definedName>
    <definedName name="T_BILLREPO" localSheetId="19">'[45]T-BILL'!#REF!</definedName>
    <definedName name="T_BILLREPO" localSheetId="20">'[45]T-BILL'!#REF!</definedName>
    <definedName name="T_BILLREPO" localSheetId="14">'[45]T-BILL'!#REF!</definedName>
    <definedName name="T_BILLREPO">'[45]T-BILL'!#REF!</definedName>
    <definedName name="TableName">"Dummy"</definedName>
    <definedName name="talha" localSheetId="6" hidden="1">{"'CALL MONEY'!$K$53"}</definedName>
    <definedName name="talha" localSheetId="14" hidden="1">{"'CALL MONEY'!$K$53"}</definedName>
    <definedName name="talha" localSheetId="10" hidden="1">{"'CALL MONEY'!$K$53"}</definedName>
    <definedName name="talha" hidden="1">{"'CALL MONEY'!$K$53"}</definedName>
    <definedName name="tAX" localSheetId="16">[17]acct!#REF!</definedName>
    <definedName name="tAX" localSheetId="19">[17]acct!#REF!</definedName>
    <definedName name="tAX" localSheetId="20">[17]acct!#REF!</definedName>
    <definedName name="tAX" localSheetId="14">[17]acct!#REF!</definedName>
    <definedName name="tAX">[17]acct!#REF!</definedName>
    <definedName name="TBdbName" localSheetId="0" hidden="1">"179891DB5E784558B8B90A45D5BBF885.mdb"</definedName>
    <definedName name="TextRefCopy1" localSheetId="19">#REF!</definedName>
    <definedName name="TextRefCopy1" localSheetId="20">#REF!</definedName>
    <definedName name="TextRefCopy1" localSheetId="14">#REF!</definedName>
    <definedName name="TextRefCopy1">#REF!</definedName>
    <definedName name="TextRefCopyRangeCount" hidden="1">2</definedName>
    <definedName name="TOTAL" localSheetId="16">#REF!</definedName>
    <definedName name="TOTAL" localSheetId="19">#REF!</definedName>
    <definedName name="TOTAL" localSheetId="20">#REF!</definedName>
    <definedName name="TOTAL">#REF!</definedName>
    <definedName name="TRF" localSheetId="16">'[1]last qrt2001'!#REF!</definedName>
    <definedName name="TRF" localSheetId="19">'[1]last qrt2001'!#REF!</definedName>
    <definedName name="TRF" localSheetId="20">'[1]last qrt2001'!#REF!</definedName>
    <definedName name="TRF" localSheetId="14">'[1]last qrt2001'!#REF!</definedName>
    <definedName name="TRF">'[1]last qrt2001'!#REF!</definedName>
    <definedName name="ttt" localSheetId="16" hidden="1">#REF!</definedName>
    <definedName name="ttt" localSheetId="19" hidden="1">#REF!</definedName>
    <definedName name="ttt" localSheetId="20" hidden="1">#REF!</definedName>
    <definedName name="ttt" localSheetId="14" hidden="1">#REF!</definedName>
    <definedName name="ttt" hidden="1">#REF!</definedName>
    <definedName name="uae">[19]UAE!$A$8:$G$29</definedName>
    <definedName name="ubl" localSheetId="16">#REF!</definedName>
    <definedName name="ubl" localSheetId="19">#REF!</definedName>
    <definedName name="ubl" localSheetId="20">#REF!</definedName>
    <definedName name="ubl">#REF!</definedName>
    <definedName name="ublbs" localSheetId="16">#REF!</definedName>
    <definedName name="ublbs" localSheetId="19">#REF!</definedName>
    <definedName name="ublbs" localSheetId="20">#REF!</definedName>
    <definedName name="ublbs">#REF!</definedName>
    <definedName name="Units" localSheetId="19">#REF!</definedName>
    <definedName name="Units" localSheetId="20">#REF!</definedName>
    <definedName name="Units">#REF!</definedName>
    <definedName name="W" localSheetId="19">#REF!</definedName>
    <definedName name="W" localSheetId="20">#REF!</definedName>
    <definedName name="W">#REF!</definedName>
    <definedName name="X" localSheetId="19">#REF!</definedName>
    <definedName name="X" localSheetId="20">#REF!</definedName>
    <definedName name="X">#REF!</definedName>
    <definedName name="XX" localSheetId="16">'[1]last qrt2001'!#REF!</definedName>
    <definedName name="XX" localSheetId="19">'[1]last qrt2001'!#REF!</definedName>
    <definedName name="XX" localSheetId="20">'[1]last qrt2001'!#REF!</definedName>
    <definedName name="XX" localSheetId="14">'[1]last qrt2001'!#REF!</definedName>
    <definedName name="XX">'[1]last qrt2001'!#REF!</definedName>
    <definedName name="YCAB" localSheetId="16">#REF!</definedName>
    <definedName name="YCAB" localSheetId="19">#REF!</definedName>
    <definedName name="YCAB" localSheetId="20">#REF!</definedName>
    <definedName name="YCAB">#REF!</definedName>
    <definedName name="ycab1" localSheetId="16">#REF!</definedName>
    <definedName name="ycab1" localSheetId="19">#REF!</definedName>
    <definedName name="ycab1" localSheetId="20">#REF!</definedName>
    <definedName name="ycab1">#REF!</definedName>
    <definedName name="YEMEN1">[3]Sheet4!$L$222:$L$313</definedName>
    <definedName name="YEMEN2">[3]Sheet4!$Y$222:$Y$313</definedName>
    <definedName name="Z_84FBBE83_FF6F_4C76_A58E_D04643F715A5_.wvu.Cols" localSheetId="15" hidden="1">'cash flow working'!$B:$C,'cash flow working'!$H:$I</definedName>
    <definedName name="Z_84FBBE83_FF6F_4C76_A58E_D04643F715A5_.wvu.Cols" localSheetId="0" hidden="1">Links!$A:$C,Links!$G:$I</definedName>
    <definedName name="Z_84FBBE83_FF6F_4C76_A58E_D04643F715A5_.wvu.PrintArea" localSheetId="16" hidden="1">'1'!$A$1:$H$41</definedName>
    <definedName name="Z_84FBBE83_FF6F_4C76_A58E_D04643F715A5_.wvu.PrintArea" localSheetId="18" hidden="1">'2'!$A$1:$H$7</definedName>
    <definedName name="Z_84FBBE83_FF6F_4C76_A58E_D04643F715A5_.wvu.PrintArea" localSheetId="19" hidden="1">'3'!#REF!</definedName>
    <definedName name="Z_84FBBE83_FF6F_4C76_A58E_D04643F715A5_.wvu.PrintArea" localSheetId="20" hidden="1">'4'!#REF!</definedName>
    <definedName name="Z_84FBBE83_FF6F_4C76_A58E_D04643F715A5_.wvu.PrintArea" localSheetId="3" hidden="1">BS!$A$1:$H$55</definedName>
    <definedName name="Z_84FBBE83_FF6F_4C76_A58E_D04643F715A5_.wvu.PrintArea" localSheetId="12" hidden="1">'cash flow'!$A$1:$H$66</definedName>
    <definedName name="Z_84FBBE83_FF6F_4C76_A58E_D04643F715A5_.wvu.PrintArea" localSheetId="15" hidden="1">'cash flow working'!$A$1:$E$98</definedName>
    <definedName name="Z_84FBBE83_FF6F_4C76_A58E_D04643F715A5_.wvu.PrintArea" localSheetId="8" hidden="1">Distri!$A$1:$H$41</definedName>
    <definedName name="Z_84FBBE83_FF6F_4C76_A58E_D04643F715A5_.wvu.PrintArea" localSheetId="6" hidden="1">'Other Comp Income'!$A$1:$H$38</definedName>
    <definedName name="Z_84FBBE83_FF6F_4C76_A58E_D04643F715A5_.wvu.PrintArea" localSheetId="4" hidden="1">'P&amp;L'!$A$1:$H$56</definedName>
    <definedName name="Z_84FBBE83_FF6F_4C76_A58E_D04643F715A5_.wvu.PrintArea" localSheetId="5" hidden="1">'Qtr - PnL'!$A$1:$H$52</definedName>
    <definedName name="Z_84FBBE83_FF6F_4C76_A58E_D04643F715A5_.wvu.PrintArea" localSheetId="11" hidden="1">'Qtr - UHF'!$A$1:$H$46</definedName>
    <definedName name="Z_84FBBE83_FF6F_4C76_A58E_D04643F715A5_.wvu.PrintArea" localSheetId="13" hidden="1">'Qtr -cashflow'!$A$1:$E$57</definedName>
    <definedName name="Z_84FBBE83_FF6F_4C76_A58E_D04643F715A5_.wvu.PrintArea" localSheetId="10" hidden="1">UHF!$A$1:$H$55</definedName>
    <definedName name="Z_84FBBE83_FF6F_4C76_A58E_D04643F715A5_.wvu.PrintTitles" localSheetId="15" hidden="1">'cash flow working'!$1:$3</definedName>
    <definedName name="Z_84FBBE83_FF6F_4C76_A58E_D04643F715A5_.wvu.PrintTitles" localSheetId="0" hidden="1">Links!$B:$D,Links!$1:$1</definedName>
    <definedName name="Z_84FBBE83_FF6F_4C76_A58E_D04643F715A5_.wvu.Rows" localSheetId="18" hidden="1">'2'!#REF!</definedName>
    <definedName name="Z_84FBBE83_FF6F_4C76_A58E_D04643F715A5_.wvu.Rows" localSheetId="19" hidden="1">'3'!#REF!</definedName>
    <definedName name="Z_84FBBE83_FF6F_4C76_A58E_D04643F715A5_.wvu.Rows" localSheetId="20" hidden="1">'4'!#REF!</definedName>
    <definedName name="Z_84FBBE83_FF6F_4C76_A58E_D04643F715A5_.wvu.Rows" localSheetId="3" hidden="1">BS!$13:$13</definedName>
    <definedName name="Z_84FBBE83_FF6F_4C76_A58E_D04643F715A5_.wvu.Rows" localSheetId="12" hidden="1">'cash flow'!$30:$30</definedName>
    <definedName name="Z_84FBBE83_FF6F_4C76_A58E_D04643F715A5_.wvu.Rows" localSheetId="15" hidden="1">'cash flow working'!$29:$29,'cash flow working'!$32:$32</definedName>
    <definedName name="Z_84FBBE83_FF6F_4C76_A58E_D04643F715A5_.wvu.Rows" localSheetId="4" hidden="1">'P&amp;L'!#REF!</definedName>
    <definedName name="Z_84FBBE83_FF6F_4C76_A58E_D04643F715A5_.wvu.Rows" localSheetId="13" hidden="1">'Qtr -cashflow'!$20:$20,'Qtr -cashflow'!$54:$57</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D42" i="27" l="1"/>
  <c r="D58" i="27"/>
  <c r="D19" i="27"/>
  <c r="D10" i="27" l="1"/>
  <c r="D43" i="27" l="1"/>
  <c r="D44" i="27" s="1"/>
  <c r="D85" i="27" l="1"/>
  <c r="F28" i="6" l="1"/>
  <c r="H28" i="6" s="1"/>
  <c r="D78" i="27" l="1"/>
  <c r="E17" i="15"/>
  <c r="E16" i="15"/>
  <c r="J26" i="6"/>
  <c r="J27" i="6" s="1"/>
  <c r="F27" i="6"/>
  <c r="H27" i="6" s="1"/>
  <c r="J29" i="6" l="1"/>
  <c r="J30" i="6" s="1"/>
  <c r="J32" i="6" s="1"/>
  <c r="C17" i="15" l="1"/>
  <c r="G17" i="15" s="1"/>
  <c r="C22" i="14"/>
  <c r="E22" i="14" s="1"/>
  <c r="G18" i="15" l="1"/>
  <c r="G15" i="15"/>
  <c r="G37" i="15"/>
  <c r="G36" i="15"/>
  <c r="G35" i="15"/>
  <c r="G32" i="15"/>
  <c r="G31" i="15"/>
  <c r="G30" i="15"/>
  <c r="G26" i="15"/>
  <c r="G25" i="15"/>
  <c r="G21" i="15"/>
  <c r="G22" i="15" l="1"/>
  <c r="A2" i="15"/>
  <c r="G14" i="12" l="1"/>
  <c r="D23" i="14"/>
  <c r="F15" i="10" l="1"/>
  <c r="G8" i="10" s="1"/>
  <c r="E8" i="10"/>
  <c r="A3" i="10"/>
  <c r="A1" i="10"/>
  <c r="A3" i="8"/>
  <c r="A1" i="8"/>
  <c r="G17" i="12" l="1"/>
  <c r="G38" i="6" l="1"/>
  <c r="D12" i="2"/>
  <c r="D15" i="2"/>
  <c r="H19" i="6"/>
  <c r="D71" i="27"/>
  <c r="C5" i="2"/>
  <c r="D6" i="2" s="1"/>
  <c r="C8" i="2"/>
  <c r="D9" i="2" s="1"/>
  <c r="D64" i="27"/>
  <c r="D63" i="27"/>
  <c r="E15" i="14"/>
  <c r="D30" i="14"/>
  <c r="D37" i="14"/>
  <c r="D45" i="14"/>
  <c r="A1" i="14"/>
  <c r="D26" i="27"/>
  <c r="G34" i="12"/>
  <c r="G36" i="12" s="1"/>
  <c r="H9" i="12" s="1"/>
  <c r="A1" i="6"/>
  <c r="G15" i="6"/>
  <c r="G20" i="6"/>
  <c r="J47" i="6"/>
  <c r="A1" i="12"/>
  <c r="D57" i="27"/>
  <c r="D52" i="27"/>
  <c r="D47" i="27"/>
  <c r="D76" i="27"/>
  <c r="D95" i="27"/>
  <c r="D91" i="27"/>
  <c r="D69" i="27"/>
  <c r="C50" i="14"/>
  <c r="F33" i="27"/>
  <c r="F48" i="27"/>
  <c r="F22" i="27"/>
  <c r="I22" i="27" s="1"/>
  <c r="F30" i="27"/>
  <c r="F20" i="27"/>
  <c r="F77" i="27"/>
  <c r="F86" i="27"/>
  <c r="F85" i="27"/>
  <c r="F79" i="27"/>
  <c r="I79" i="27" s="1"/>
  <c r="I77" i="27"/>
  <c r="I20" i="27"/>
  <c r="I21" i="27" s="1"/>
  <c r="H76" i="27"/>
  <c r="D15" i="27"/>
  <c r="H15" i="27" s="1"/>
  <c r="H14" i="27"/>
  <c r="F11" i="27"/>
  <c r="F16" i="27"/>
  <c r="F19" i="27"/>
  <c r="F101" i="27" s="1"/>
  <c r="F28" i="27"/>
  <c r="F39" i="27"/>
  <c r="F47" i="27"/>
  <c r="F54" i="27"/>
  <c r="F60" i="27"/>
  <c r="F65" i="27"/>
  <c r="F73" i="27"/>
  <c r="F76" i="27"/>
  <c r="F91" i="27"/>
  <c r="F95" i="27"/>
  <c r="H31" i="27"/>
  <c r="F102" i="27"/>
  <c r="H20" i="27"/>
  <c r="H21" i="27" s="1"/>
  <c r="E20" i="14"/>
  <c r="D21" i="27"/>
  <c r="H35" i="6"/>
  <c r="H34" i="6"/>
  <c r="H14" i="6"/>
  <c r="D11" i="27"/>
  <c r="H10" i="27"/>
  <c r="H11" i="27" s="1"/>
  <c r="C26" i="14"/>
  <c r="E26" i="14" s="1"/>
  <c r="F66" i="27" l="1"/>
  <c r="E11" i="10"/>
  <c r="G11" i="10" s="1"/>
  <c r="D53" i="27"/>
  <c r="H53" i="27" s="1"/>
  <c r="H54" i="27" s="1"/>
  <c r="D86" i="27"/>
  <c r="D79" i="27"/>
  <c r="D77" i="27"/>
  <c r="F33" i="6"/>
  <c r="H33" i="6" s="1"/>
  <c r="F33" i="12"/>
  <c r="H33" i="12" s="1"/>
  <c r="D39" i="14"/>
  <c r="D48" i="14" s="1"/>
  <c r="D52" i="14" s="1"/>
  <c r="E50" i="14" s="1"/>
  <c r="F87" i="27"/>
  <c r="F97" i="27" s="1"/>
  <c r="H16" i="27"/>
  <c r="D16" i="27"/>
  <c r="F21" i="27"/>
  <c r="F23" i="27" s="1"/>
  <c r="F103" i="27"/>
  <c r="F34" i="27"/>
  <c r="F49" i="27"/>
  <c r="G22" i="6"/>
  <c r="G40" i="6" s="1"/>
  <c r="G47" i="6" s="1"/>
  <c r="G51" i="6" s="1"/>
  <c r="F15" i="8" s="1"/>
  <c r="I80" i="27"/>
  <c r="F80" i="27"/>
  <c r="F16" i="12"/>
  <c r="D102" i="27"/>
  <c r="D60" i="27"/>
  <c r="D70" i="27"/>
  <c r="D84" i="27"/>
  <c r="F13" i="12"/>
  <c r="H13" i="12" s="1"/>
  <c r="I23" i="27"/>
  <c r="D101" i="27"/>
  <c r="F104" i="27"/>
  <c r="D33" i="27"/>
  <c r="F9" i="12" l="1"/>
  <c r="F26" i="6"/>
  <c r="H26" i="6" s="1"/>
  <c r="D54" i="27"/>
  <c r="C35" i="14" s="1"/>
  <c r="E35" i="14" s="1"/>
  <c r="F36" i="6"/>
  <c r="H36" i="6" s="1"/>
  <c r="C29" i="14"/>
  <c r="E29" i="14" s="1"/>
  <c r="D72" i="27"/>
  <c r="H72" i="27" s="1"/>
  <c r="H73" i="27" s="1"/>
  <c r="C56" i="14"/>
  <c r="C19" i="14"/>
  <c r="E19" i="14" s="1"/>
  <c r="F25" i="6"/>
  <c r="H25" i="6" s="1"/>
  <c r="F10" i="6"/>
  <c r="H10" i="6" s="1"/>
  <c r="F11" i="6"/>
  <c r="H11" i="6" s="1"/>
  <c r="F12" i="6"/>
  <c r="H12" i="6" s="1"/>
  <c r="D22" i="27"/>
  <c r="H22" i="27" s="1"/>
  <c r="H23" i="27" s="1"/>
  <c r="C16" i="15"/>
  <c r="G16" i="15" s="1"/>
  <c r="F31" i="6"/>
  <c r="H31" i="6" s="1"/>
  <c r="F30" i="6"/>
  <c r="H30" i="6" s="1"/>
  <c r="F29" i="6"/>
  <c r="H29" i="6" s="1"/>
  <c r="F37" i="6"/>
  <c r="H37" i="6" s="1"/>
  <c r="D48" i="27"/>
  <c r="H48" i="27" s="1"/>
  <c r="H49" i="27" s="1"/>
  <c r="D80" i="27"/>
  <c r="G30" i="27"/>
  <c r="G31" i="27" s="1"/>
  <c r="D83" i="27"/>
  <c r="D87" i="27" s="1"/>
  <c r="D97" i="27" s="1"/>
  <c r="F11" i="12"/>
  <c r="F32" i="6"/>
  <c r="H32" i="6" s="1"/>
  <c r="F9" i="6"/>
  <c r="H16" i="12"/>
  <c r="F13" i="6"/>
  <c r="H13" i="6" s="1"/>
  <c r="F45" i="6"/>
  <c r="H45" i="6" s="1"/>
  <c r="D73" i="27" l="1"/>
  <c r="D38" i="27"/>
  <c r="D39" i="27" s="1"/>
  <c r="C21" i="14"/>
  <c r="E21" i="14" s="1"/>
  <c r="F25" i="12"/>
  <c r="H25" i="12" s="1"/>
  <c r="D23" i="27"/>
  <c r="D49" i="27"/>
  <c r="C38" i="14"/>
  <c r="E38" i="14" s="1"/>
  <c r="H38" i="6"/>
  <c r="J38" i="6" s="1"/>
  <c r="H11" i="12"/>
  <c r="F14" i="12"/>
  <c r="F17" i="12" s="1"/>
  <c r="C43" i="14"/>
  <c r="F38" i="6"/>
  <c r="H9" i="6"/>
  <c r="F15" i="6"/>
  <c r="C44" i="14" l="1"/>
  <c r="E44" i="14" s="1"/>
  <c r="C36" i="14"/>
  <c r="E36" i="14" s="1"/>
  <c r="D62" i="27"/>
  <c r="D65" i="27" s="1"/>
  <c r="D66" i="27" s="1"/>
  <c r="C33" i="14" s="1"/>
  <c r="C55" i="14"/>
  <c r="C57" i="14" s="1"/>
  <c r="E13" i="8"/>
  <c r="G13" i="8" s="1"/>
  <c r="C28" i="14"/>
  <c r="E28" i="14" s="1"/>
  <c r="H15" i="6"/>
  <c r="E43" i="14"/>
  <c r="H14" i="12"/>
  <c r="H17" i="12" s="1"/>
  <c r="C45" i="14" l="1"/>
  <c r="F45" i="14" s="1"/>
  <c r="D104" i="27"/>
  <c r="F23" i="12"/>
  <c r="H23" i="12" s="1"/>
  <c r="D31" i="27"/>
  <c r="F18" i="6"/>
  <c r="E45" i="14"/>
  <c r="C37" i="14"/>
  <c r="E33" i="14"/>
  <c r="D30" i="27" l="1"/>
  <c r="H18" i="6"/>
  <c r="F20" i="6"/>
  <c r="F22" i="6" s="1"/>
  <c r="F40" i="6" s="1"/>
  <c r="D27" i="27"/>
  <c r="E37" i="14"/>
  <c r="F28" i="12" l="1"/>
  <c r="H28" i="12" s="1"/>
  <c r="H20" i="6"/>
  <c r="H22" i="6" s="1"/>
  <c r="H40" i="6" s="1"/>
  <c r="C14" i="14"/>
  <c r="E14" i="14" s="1"/>
  <c r="H27" i="27"/>
  <c r="H28" i="27" s="1"/>
  <c r="D103" i="27"/>
  <c r="D28" i="27"/>
  <c r="D34" i="27" s="1"/>
  <c r="H30" i="27" l="1"/>
  <c r="H34" i="27" s="1"/>
  <c r="C27" i="14"/>
  <c r="C30" i="14" l="1"/>
  <c r="F30" i="14" s="1"/>
  <c r="E27" i="14"/>
  <c r="G13" i="10" l="1"/>
  <c r="G15" i="10" s="1"/>
  <c r="E30" i="14"/>
  <c r="G7" i="8" l="1"/>
  <c r="G15" i="8" s="1"/>
  <c r="C17" i="14" l="1"/>
  <c r="E17" i="14" s="1"/>
  <c r="F43" i="6"/>
  <c r="H43" i="6" s="1"/>
  <c r="H47" i="6" s="1"/>
  <c r="F20" i="12" l="1"/>
  <c r="H20" i="12" s="1"/>
  <c r="F47" i="6"/>
  <c r="F51" i="6" s="1"/>
  <c r="F55" i="6" s="1"/>
  <c r="H51" i="6"/>
  <c r="I48" i="6"/>
  <c r="E7" i="8" l="1"/>
  <c r="E15" i="8" s="1"/>
  <c r="C9" i="14"/>
  <c r="E9" i="14" s="1"/>
  <c r="E23" i="14" s="1"/>
  <c r="E39" i="14" s="1"/>
  <c r="E48" i="14" s="1"/>
  <c r="E52" i="14" s="1"/>
  <c r="E13" i="10"/>
  <c r="E15" i="10" s="1"/>
  <c r="F30" i="12"/>
  <c r="C23" i="14" l="1"/>
  <c r="C39" i="14" s="1"/>
  <c r="F39" i="14" s="1"/>
  <c r="F34" i="12"/>
  <c r="F36" i="12" s="1"/>
  <c r="H30" i="12"/>
  <c r="H34" i="12" s="1"/>
  <c r="H36" i="12" s="1"/>
  <c r="C48" i="14" l="1"/>
  <c r="C52" i="14" s="1"/>
  <c r="C59" i="14" s="1"/>
  <c r="F23" i="14"/>
  <c r="F48" i="14" l="1"/>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sharedStrings.xml><?xml version="1.0" encoding="utf-8"?>
<sst xmlns="http://schemas.openxmlformats.org/spreadsheetml/2006/main" count="1301" uniqueCount="820">
  <si>
    <t>The details of significant transactions carried out by the Fund with connected persons and balances with them at period end are as follows:</t>
  </si>
  <si>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</si>
  <si>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</si>
  <si>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</si>
  <si>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</si>
  <si>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</si>
  <si>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TB Total - Return deposit account with banks</t>
  </si>
  <si>
    <t>TB Total - Others</t>
  </si>
  <si>
    <t>TB Total - Fee to investment adviser</t>
  </si>
  <si>
    <t>Impairment</t>
  </si>
  <si>
    <t>_/_6510_/_2500300003</t>
  </si>
  <si>
    <t>_/_6510_/_2500300005</t>
  </si>
  <si>
    <t>_/_6510_/_2500300050</t>
  </si>
  <si>
    <t>_/_6510_/_</t>
  </si>
  <si>
    <t>Dividend distributed during the period</t>
  </si>
  <si>
    <t>Printing and related costs</t>
  </si>
  <si>
    <t>Net income from operating activities</t>
  </si>
  <si>
    <t>Provision for Workers' Welfare Fund</t>
  </si>
  <si>
    <t>_/_8240_/_5050100002</t>
  </si>
  <si>
    <t>_/_8240_/_5050100003</t>
  </si>
  <si>
    <t>_/_8240_/_</t>
  </si>
  <si>
    <t>_/_8250_/_</t>
  </si>
  <si>
    <t>_/_8260_/_505027</t>
  </si>
  <si>
    <t>_/_8260_/_</t>
  </si>
  <si>
    <t>_/_8260A_/_5040010001</t>
  </si>
  <si>
    <t>_/_8260A_/_</t>
  </si>
  <si>
    <t>_/_8271_/_5050020002</t>
  </si>
  <si>
    <t>Target Grouping</t>
  </si>
  <si>
    <t>#</t>
  </si>
  <si>
    <t>Name</t>
  </si>
  <si>
    <t>Preliminary</t>
  </si>
  <si>
    <t>AJE</t>
  </si>
  <si>
    <t>Adjusted</t>
  </si>
  <si>
    <t>RJE</t>
  </si>
  <si>
    <t>Company</t>
  </si>
  <si>
    <t>5110</t>
  </si>
  <si>
    <t/>
  </si>
  <si>
    <t>150090000200001</t>
  </si>
  <si>
    <t>Metropolitan Bank (A/c 115334)</t>
  </si>
  <si>
    <t>TRANSACTIONS WITH CONNECTED PERSONS</t>
  </si>
  <si>
    <t>Distribution during the period</t>
  </si>
  <si>
    <t>(Increase) / decrease in assets</t>
  </si>
  <si>
    <t>TAXATION</t>
  </si>
  <si>
    <t>NATIONAL INVESTMENT (UNIT) TRUST</t>
  </si>
  <si>
    <t>250010</t>
  </si>
  <si>
    <t>Account Payable against Purchase of Sec.</t>
  </si>
  <si>
    <t>6510</t>
  </si>
  <si>
    <t>Directors and key management personnel</t>
  </si>
  <si>
    <t>2500300003</t>
  </si>
  <si>
    <t>CDS Charges Payable</t>
  </si>
  <si>
    <t>2500300005</t>
  </si>
  <si>
    <t>National Investment Trust Limited - Management Company</t>
  </si>
  <si>
    <t xml:space="preserve">remeasurement of investments classified as </t>
  </si>
  <si>
    <t>'available for sale'</t>
  </si>
  <si>
    <t>Impairment loss on equity securities classified as 'available for sale'</t>
  </si>
  <si>
    <t>Others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</si>
  <si>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</si>
  <si>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less: Payable on account of redemption of units</t>
  </si>
  <si>
    <t>For National Investment Trust Limited</t>
  </si>
  <si>
    <t>(Management Company)</t>
  </si>
  <si>
    <t>Audit Remuneration Payable</t>
  </si>
  <si>
    <t>2500300050</t>
  </si>
  <si>
    <t>_/_8120_/_</t>
  </si>
  <si>
    <t>_/_8130_/_405002</t>
  </si>
  <si>
    <t>_/_8130_/_</t>
  </si>
  <si>
    <t>_/_8140_/_450005</t>
  </si>
  <si>
    <t>_/_8140_/_</t>
  </si>
  <si>
    <t>_/_8150_/_450050</t>
  </si>
  <si>
    <t>_/_8150_/_</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</si>
  <si>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</si>
  <si>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</si>
  <si>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</si>
  <si>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</si>
  <si>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</si>
  <si>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</si>
  <si>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</si>
  <si>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Payable to NITL</t>
  </si>
  <si>
    <t>Income on issue of units</t>
  </si>
  <si>
    <t>WWF expense</t>
  </si>
  <si>
    <t>Creditors - WWF</t>
  </si>
  <si>
    <t>Rupees in 000'</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</si>
  <si>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</si>
  <si>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</si>
  <si>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</si>
  <si>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</si>
  <si>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</si>
  <si>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</si>
  <si>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</si>
  <si>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</si>
  <si>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</si>
  <si>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</si>
  <si>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</si>
  <si>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</si>
  <si>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</si>
  <si>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</si>
  <si>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</si>
  <si>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</si>
  <si>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</si>
  <si>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</si>
  <si>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</si>
  <si>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</si>
  <si>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</si>
  <si>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</si>
  <si>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</si>
  <si>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</si>
  <si>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</si>
  <si>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</si>
  <si>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-----------Rupees in '000-----------</t>
  </si>
  <si>
    <t>Dividend income</t>
  </si>
  <si>
    <t>Dividend paid</t>
  </si>
  <si>
    <t>Total</t>
  </si>
  <si>
    <t>Investments</t>
  </si>
  <si>
    <t>_/_8210_/_501001</t>
  </si>
  <si>
    <t>_/_8210_/_</t>
  </si>
  <si>
    <t>_/_8220_/_501010</t>
  </si>
  <si>
    <t>_/_8220_/_</t>
  </si>
  <si>
    <t>Opening balance</t>
  </si>
  <si>
    <t>Closing balance</t>
  </si>
  <si>
    <t>Net asset value per unit</t>
  </si>
  <si>
    <t>less: Payable on account of issue of units</t>
  </si>
  <si>
    <t>Increase / (decrease) in payable</t>
  </si>
  <si>
    <t>Dividend Paid</t>
  </si>
  <si>
    <t>Opening unclaimed distribution</t>
  </si>
  <si>
    <t>Issue of CIP units</t>
  </si>
  <si>
    <t>Management fee paid</t>
  </si>
  <si>
    <t>150040000300005</t>
  </si>
  <si>
    <t>Advance Tax u/s 233 A-Sale of Sec (2005)</t>
  </si>
  <si>
    <t>Bank Alfalah Ltd Div. Distribution A/c</t>
  </si>
  <si>
    <t>5210</t>
  </si>
  <si>
    <t>1500030001</t>
  </si>
  <si>
    <t>Cost of Investment - HFT</t>
  </si>
  <si>
    <t>1500030002</t>
  </si>
  <si>
    <t>Prov against Investment - HFT</t>
  </si>
  <si>
    <t>5310</t>
  </si>
  <si>
    <t>150010</t>
  </si>
  <si>
    <t>Accounts Receivable against sale of sec.</t>
  </si>
  <si>
    <t>5410</t>
  </si>
  <si>
    <t>150055000100002</t>
  </si>
  <si>
    <t>Prepaid Listing Fee of LSE</t>
  </si>
  <si>
    <t>5510</t>
  </si>
  <si>
    <t>150015</t>
  </si>
  <si>
    <t>Dividends Receivable</t>
  </si>
  <si>
    <t>5610</t>
  </si>
  <si>
    <t>1500400001</t>
  </si>
  <si>
    <t>Advance Tax - Year 2003 and Prior</t>
  </si>
  <si>
    <t>5710</t>
  </si>
  <si>
    <t>150050000100001</t>
  </si>
  <si>
    <t>CDC Security Deposit Money</t>
  </si>
  <si>
    <t>5810</t>
  </si>
  <si>
    <t>150030000100001</t>
  </si>
  <si>
    <t>Profit  Receivables on Metropolitan Bank</t>
  </si>
  <si>
    <t>150030000100003</t>
  </si>
  <si>
    <t>Profit Receivable on Alfalah</t>
  </si>
  <si>
    <t>1500750002</t>
  </si>
  <si>
    <t>Other Rece - Zakat Refund</t>
  </si>
  <si>
    <t>6110</t>
  </si>
  <si>
    <t>2500200001</t>
  </si>
  <si>
    <t>Unrealised gain on letters of rights</t>
  </si>
  <si>
    <t>Net assets at the end of the period</t>
  </si>
  <si>
    <t>BASIS OF PREPARATION</t>
  </si>
  <si>
    <t>TB Total - Accrued Expenses</t>
  </si>
  <si>
    <t>TB Total - Dividend Payable</t>
  </si>
  <si>
    <t>TB Total - Share Capital</t>
  </si>
  <si>
    <t>TB Total - Premium on issue of certificates</t>
  </si>
  <si>
    <t>TB Total - Unappropriated profit</t>
  </si>
  <si>
    <t>TB Total - Capital gain on sales of investment</t>
  </si>
  <si>
    <t>TB Total - Dividend Income</t>
  </si>
  <si>
    <t>Income on issue and repurchase of units</t>
  </si>
  <si>
    <t>Management participation fee</t>
  </si>
  <si>
    <t>Financial charges</t>
  </si>
  <si>
    <t>EXPENSES</t>
  </si>
  <si>
    <t xml:space="preserve">Undistributed income carried forward </t>
  </si>
  <si>
    <t xml:space="preserve">CONTINGENCIES AND COMMITMENTS </t>
  </si>
  <si>
    <t>Contingencies and commitments</t>
  </si>
  <si>
    <t xml:space="preserve">Increase / (decrease) in liabilities </t>
  </si>
  <si>
    <t>CASH FLOW FROM FINANCING ACTIVITIES</t>
  </si>
  <si>
    <t>Dividend and other receivable</t>
  </si>
  <si>
    <t>Less: provision against doubtful receivables</t>
  </si>
  <si>
    <t>Investment</t>
  </si>
  <si>
    <t>TB Total - Remuneration to trustee</t>
  </si>
  <si>
    <t>TB Total - Fee to SECP</t>
  </si>
  <si>
    <t>TB Total - Auditors remuneration</t>
  </si>
  <si>
    <t>TB Total - Financial charges</t>
  </si>
  <si>
    <t>TB Total - Right issue expenses</t>
  </si>
  <si>
    <t>TB Total - Brokerage &amp; Commission</t>
  </si>
  <si>
    <t>DATE OF AUTHORISATION FOR ISSUE</t>
  </si>
  <si>
    <t>150040000200002</t>
  </si>
  <si>
    <t>Advance Tax u/s 150-Dividend (2004)</t>
  </si>
  <si>
    <t>150040000300002</t>
  </si>
  <si>
    <t>Advance Tax u/s 150-Dividend (2005)</t>
  </si>
  <si>
    <t>INVESTMENTS</t>
  </si>
  <si>
    <t>Creditors, accrued and other liabilities</t>
  </si>
  <si>
    <t>(Number of units in '000)</t>
  </si>
  <si>
    <t>LIABILITIES</t>
  </si>
  <si>
    <t>NET ASSETS</t>
  </si>
  <si>
    <t>INCOME</t>
  </si>
  <si>
    <t>Taxation</t>
  </si>
  <si>
    <t>CASH FLOWS FROM OPERATING ACTIVITIES</t>
  </si>
  <si>
    <t>Payable to National Investment Trust Limited - Management Company</t>
  </si>
  <si>
    <t xml:space="preserve">   Managing Director                                                           Director                                                                     Director</t>
  </si>
  <si>
    <t xml:space="preserve">                                                                    For National Investment Trust Limited</t>
  </si>
  <si>
    <t xml:space="preserve">Adjustments: </t>
  </si>
  <si>
    <t>Management Participation fee paid</t>
  </si>
  <si>
    <t>Net cash inflow / (outflow) from operating activities</t>
  </si>
  <si>
    <t>TB Total - Unrealized gain on remeasurement of investment</t>
  </si>
  <si>
    <t>Deposit with National Clearing Company of Pakistan Limited</t>
  </si>
  <si>
    <t>Opening payable</t>
  </si>
  <si>
    <t>Closing payable</t>
  </si>
  <si>
    <t>5050030003</t>
  </si>
  <si>
    <t>CDS Connection Charges</t>
  </si>
  <si>
    <t>5050030004</t>
  </si>
  <si>
    <t>CDS Shares Withdrawal Fee</t>
  </si>
  <si>
    <t>Debit</t>
  </si>
  <si>
    <t>Credit</t>
  </si>
  <si>
    <t>TB Total - Security deposits</t>
  </si>
  <si>
    <t>TB Total - Other receivable</t>
  </si>
  <si>
    <t>5050100002</t>
  </si>
  <si>
    <t>Other Charges</t>
  </si>
  <si>
    <t>5050100003</t>
  </si>
  <si>
    <t xml:space="preserve">                                                                                (Management Company)</t>
  </si>
  <si>
    <t>EARNINGS PER UNIT</t>
  </si>
  <si>
    <t>Net (payments)/receipts made against repurchase of units</t>
  </si>
  <si>
    <t>Out of Pocket Charges</t>
  </si>
  <si>
    <t>8250</t>
  </si>
  <si>
    <t>8260</t>
  </si>
  <si>
    <t>505027</t>
  </si>
  <si>
    <t>Right Issue Expenses</t>
  </si>
  <si>
    <t>8260A</t>
  </si>
  <si>
    <t>5040010001</t>
  </si>
  <si>
    <t>Brokerage on Purchase &amp; Sale of Sec.</t>
  </si>
  <si>
    <t>8271</t>
  </si>
  <si>
    <t>5050020002</t>
  </si>
  <si>
    <t>Stamp Duty Charges</t>
  </si>
  <si>
    <t>505004</t>
  </si>
  <si>
    <t>Shares Physical Safe Keeping Charges</t>
  </si>
  <si>
    <t>5050070001</t>
  </si>
  <si>
    <t>Printing Charges</t>
  </si>
  <si>
    <t>5050070002</t>
  </si>
  <si>
    <t>Stationery Charges</t>
  </si>
  <si>
    <t>5050090001</t>
  </si>
  <si>
    <t>Tax Consultancy Charges</t>
  </si>
  <si>
    <t>5050090003</t>
  </si>
  <si>
    <t>Legal Consultancy Charges</t>
  </si>
  <si>
    <t>5050090004</t>
  </si>
  <si>
    <t>Professional Tax Charges</t>
  </si>
  <si>
    <t>505028</t>
  </si>
  <si>
    <t>Preliminary charges and handling fee</t>
  </si>
  <si>
    <t>150090000200002</t>
  </si>
  <si>
    <t>PICIC Commercial Bank (A/c 112615)</t>
  </si>
  <si>
    <t>150090000200003</t>
  </si>
  <si>
    <t>Bank Alfalah (A/c 2910022)</t>
  </si>
  <si>
    <t>150090000300005</t>
  </si>
  <si>
    <t>Metropolitan Bank Ltd. (Unclaim Div A/c)</t>
  </si>
  <si>
    <t>150090000300006</t>
  </si>
  <si>
    <t>PICIC Commercial Bank (Final Div 2005)</t>
  </si>
  <si>
    <t>150090000300007</t>
  </si>
  <si>
    <t xml:space="preserve">Provision for impairment loss on other receivables </t>
  </si>
  <si>
    <t>Undistributed income brought forward</t>
  </si>
  <si>
    <t>Provision for impairment loss on other receivables</t>
  </si>
  <si>
    <t>_/_8271_/_505004</t>
  </si>
  <si>
    <t>_/_8271_/_5050070001</t>
  </si>
  <si>
    <t>_/_8271_/_5050070002</t>
  </si>
  <si>
    <t>_/_8271_/_5050090001</t>
  </si>
  <si>
    <t>_/_8271_/_5050090003</t>
  </si>
  <si>
    <t>_/_8271_/_5050090004</t>
  </si>
  <si>
    <t>_/_8271_/_505028</t>
  </si>
  <si>
    <t>_/_8271_/_5050500001</t>
  </si>
  <si>
    <t>_/_8271_/_5050500002</t>
  </si>
  <si>
    <t>_/_8271_/_5050500050</t>
  </si>
  <si>
    <t>_/_8271_/_</t>
  </si>
  <si>
    <t>_/_8272_/_505015</t>
  </si>
  <si>
    <t>_/_8272_/_</t>
  </si>
  <si>
    <t>_/_8273_/_5010200001</t>
  </si>
  <si>
    <t>_/_8273_/_5010200002</t>
  </si>
  <si>
    <t>_/_8273_/_5010200003</t>
  </si>
  <si>
    <t>_/_8273_/_5010200010</t>
  </si>
  <si>
    <t>_/_8273_/_</t>
  </si>
  <si>
    <t>_/_8274_/_</t>
  </si>
  <si>
    <t>Bonus Issue Expenses</t>
  </si>
  <si>
    <t>5050500001</t>
  </si>
  <si>
    <t>Postage Expenses</t>
  </si>
  <si>
    <t>5050500002</t>
  </si>
  <si>
    <t>Bank Service Charges</t>
  </si>
  <si>
    <t>5050500050</t>
  </si>
  <si>
    <t>8272</t>
  </si>
  <si>
    <t>505015</t>
  </si>
  <si>
    <t>Advertisement and Publicity Expenses</t>
  </si>
  <si>
    <t>8273</t>
  </si>
  <si>
    <t>5010200001</t>
  </si>
  <si>
    <t>Annual Listing Fee - KSE</t>
  </si>
  <si>
    <t>5010200002</t>
  </si>
  <si>
    <t>Annual Listing Fee - LSE</t>
  </si>
  <si>
    <t>5010200003</t>
  </si>
  <si>
    <t>Annual Listing Fee - ISE</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</si>
  <si>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</si>
  <si>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</si>
  <si>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</si>
  <si>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</si>
  <si>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</si>
  <si>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</si>
  <si>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</si>
  <si>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</si>
  <si>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</si>
  <si>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TB Total - Dividend receivable</t>
  </si>
  <si>
    <t>TB Total - Taxation-net</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</si>
  <si>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</si>
  <si>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</si>
  <si>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</si>
  <si>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</si>
  <si>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</si>
  <si>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</si>
  <si>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</si>
  <si>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</si>
  <si>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Fee payable to Securities and Exchange Commission of Pakistan</t>
  </si>
  <si>
    <t>Number of units in issue</t>
  </si>
  <si>
    <t>TB Total - Advertising and publicity</t>
  </si>
  <si>
    <t>TB Total - Stock Exchange Listing fee</t>
  </si>
  <si>
    <t>TB Total - Computer Expenses</t>
  </si>
  <si>
    <t>TB Total - CDS Charges</t>
  </si>
  <si>
    <t>TB Total - CVT on Purchase of Sec.</t>
  </si>
  <si>
    <t>_/_GrandTotal_/_</t>
  </si>
  <si>
    <t>(reserved)</t>
  </si>
  <si>
    <t>_/_5110_/_150090000200001</t>
  </si>
  <si>
    <t>_/_5110_/_150090000200002</t>
  </si>
  <si>
    <t>_/_5110_/_150090000200003</t>
  </si>
  <si>
    <t>_/_5110_/_150090000300005</t>
  </si>
  <si>
    <t>_/_5110_/_150090000300006</t>
  </si>
  <si>
    <t>_/_5610_/_150040000200002</t>
  </si>
  <si>
    <t>_/_5610_/_150040000300002</t>
  </si>
  <si>
    <t>_/_5610_/_150040000300005</t>
  </si>
  <si>
    <t>550003</t>
  </si>
  <si>
    <t>Taxation Expenses - Prior Year</t>
  </si>
  <si>
    <t>_/_8271_/_550003</t>
  </si>
  <si>
    <t>Other comprehensive income</t>
  </si>
  <si>
    <t>less: Management participation fee payable</t>
  </si>
  <si>
    <t>Other payables</t>
  </si>
  <si>
    <t>Bank</t>
  </si>
  <si>
    <t>Dividend receivable</t>
  </si>
  <si>
    <t>Distribution payable</t>
  </si>
  <si>
    <t>CONDENSED INTERIM STATEMENT OF COMPREHENSIVE INCOME (UNAUDITED)</t>
  </si>
  <si>
    <t>CONDENSED INTERIM DISTRIBUTION STATEMENT (UNAUDITED)</t>
  </si>
  <si>
    <t>CASH FLOWS FROM FINANCING ACTIVITIES</t>
  </si>
  <si>
    <t>at the beginning of the period</t>
  </si>
  <si>
    <t>_/_5810_/_150030000100001</t>
  </si>
  <si>
    <t>_/_5810_/_150030000100003</t>
  </si>
  <si>
    <t>_/_5810_/_1500750002</t>
  </si>
  <si>
    <t>_/_5810_/_</t>
  </si>
  <si>
    <t>_/_6110_/_2500200001</t>
  </si>
  <si>
    <t>_/_6110_/_</t>
  </si>
  <si>
    <t>_/_6210_/_2500200003</t>
  </si>
  <si>
    <t>_/_6210_/_</t>
  </si>
  <si>
    <t>_/_6310_/_2500200002</t>
  </si>
  <si>
    <t>_/_6310_/_</t>
  </si>
  <si>
    <t>_/_6410_/_250010</t>
  </si>
  <si>
    <t>_/_6410_/_</t>
  </si>
  <si>
    <t>TB Total - Fee payable to investment adviser</t>
  </si>
  <si>
    <t>TB Total - Fee payable to Trustee</t>
  </si>
  <si>
    <t>TB Total - Fee payable to SECP</t>
  </si>
  <si>
    <t>TB Total - Payable against purcahse of shares</t>
  </si>
  <si>
    <t>CONDENSED INTERIM INCOME STATEMENT</t>
  </si>
  <si>
    <t>CONDENSED INTERIM CASH FLOW STATEMENT</t>
  </si>
  <si>
    <t>Bank balances</t>
  </si>
  <si>
    <t>Profit on bank deposits</t>
  </si>
  <si>
    <t>Other income</t>
  </si>
  <si>
    <t>_/_6710_/_250200000100001</t>
  </si>
  <si>
    <t>PICIC Commercial Bank (1st Int Div 2006)</t>
  </si>
  <si>
    <t>150090000300008</t>
  </si>
  <si>
    <t>PICIC Commercial Bank (2nd Int Div 2006)</t>
  </si>
  <si>
    <t>150090000301000</t>
  </si>
  <si>
    <t>8210</t>
  </si>
  <si>
    <t>501001</t>
  </si>
  <si>
    <t>Investment Adviser Fee</t>
  </si>
  <si>
    <t>8220</t>
  </si>
  <si>
    <t>501010</t>
  </si>
  <si>
    <t>Trustee Remuneration</t>
  </si>
  <si>
    <t>8230</t>
  </si>
  <si>
    <t>501005</t>
  </si>
  <si>
    <t>SECP Fee</t>
  </si>
  <si>
    <t>8240</t>
  </si>
  <si>
    <t>5050100001</t>
  </si>
  <si>
    <t>Audit Fee</t>
  </si>
  <si>
    <t>Receivable from Selling Banks</t>
  </si>
  <si>
    <t xml:space="preserve">              </t>
  </si>
  <si>
    <t>5010200010</t>
  </si>
  <si>
    <t>Annual Lising Fee - CDC</t>
  </si>
  <si>
    <t>8274</t>
  </si>
  <si>
    <t>8275</t>
  </si>
  <si>
    <t>5050030001</t>
  </si>
  <si>
    <t>CDS Custody Charges</t>
  </si>
  <si>
    <t>5050030002</t>
  </si>
  <si>
    <t>CDS Transaction Charges</t>
  </si>
  <si>
    <t>Short-term finances</t>
  </si>
  <si>
    <t xml:space="preserve">Legal and professional charges </t>
  </si>
  <si>
    <t>LEGAL STATUS AND NATURE OF BUSINESS</t>
  </si>
  <si>
    <t>_/_6710_/_250200000100002</t>
  </si>
  <si>
    <t>_/_6710_/_250200000100003</t>
  </si>
  <si>
    <t>_/_6710_/_250200000100004</t>
  </si>
  <si>
    <t>_/_6710_/_250200000100005</t>
  </si>
  <si>
    <t>_/_6710_/_250200000100007</t>
  </si>
  <si>
    <t>_/_5510_/_</t>
  </si>
  <si>
    <t>_/_5610_/_1500400001</t>
  </si>
  <si>
    <t>_/_5610_/_</t>
  </si>
  <si>
    <t>_/_5710_/_150050000100001</t>
  </si>
  <si>
    <t>_/_5710_/_</t>
  </si>
  <si>
    <t>(Unaudited)</t>
  </si>
  <si>
    <t>(Audited)</t>
  </si>
  <si>
    <t>Unit holders' fund (as per statement attached)</t>
  </si>
  <si>
    <t>Net assets at the beginning of the period</t>
  </si>
  <si>
    <t>Cash and cash equivalents at the beginning of the period</t>
  </si>
  <si>
    <t>Cash and cash equivalents as at the end of the period</t>
  </si>
  <si>
    <t>8276</t>
  </si>
  <si>
    <t>5040010002</t>
  </si>
  <si>
    <t>CVT on Purchase of Sec.</t>
  </si>
  <si>
    <t>Grand Total</t>
  </si>
  <si>
    <t>TB Total - Cash at bank</t>
  </si>
  <si>
    <t>TB Total - Investment held for trading</t>
  </si>
  <si>
    <t>TB Total - Receivable against sales of share</t>
  </si>
  <si>
    <t>TB Total - Prepayments</t>
  </si>
  <si>
    <t>Securities transaction costs</t>
  </si>
  <si>
    <t>_/_8275_/_5050030001</t>
  </si>
  <si>
    <t>_/_8275_/_5050030002</t>
  </si>
  <si>
    <t>_/_8275_/_5050030003</t>
  </si>
  <si>
    <t>_/_8275_/_5050030004</t>
  </si>
  <si>
    <t>_/_8275_/_</t>
  </si>
  <si>
    <t>_/_8276_/_5040010002</t>
  </si>
  <si>
    <t>_/_8276_/_</t>
  </si>
  <si>
    <t>Note</t>
  </si>
  <si>
    <t>ASSETS</t>
  </si>
  <si>
    <t>Investment Adviser Fee Payable</t>
  </si>
  <si>
    <t>6210</t>
  </si>
  <si>
    <t>2500200003</t>
  </si>
  <si>
    <t>Trustee Remuneration Payable</t>
  </si>
  <si>
    <t>6310</t>
  </si>
  <si>
    <t>2500200002</t>
  </si>
  <si>
    <t>SECP Fee Payable</t>
  </si>
  <si>
    <t>6410</t>
  </si>
  <si>
    <t>Custodian charges of Central Depository Company of Pakistan Limited</t>
  </si>
  <si>
    <t>_/_8230_/_501005</t>
  </si>
  <si>
    <t>_/_8230_/_</t>
  </si>
  <si>
    <t>_/_8240_/_5050100001</t>
  </si>
  <si>
    <t>National Investment Trust Limited Provident Fund</t>
  </si>
  <si>
    <t>National Investment Trust Limited Pension Fund</t>
  </si>
  <si>
    <t xml:space="preserve">Payable to National Investment Trust Limited </t>
  </si>
  <si>
    <t>- Management Company</t>
  </si>
  <si>
    <t>Other Payables</t>
  </si>
  <si>
    <t>6710</t>
  </si>
  <si>
    <t>250200000100001</t>
  </si>
  <si>
    <t>Unclaimed Dividend Prior Year (Pay)</t>
  </si>
  <si>
    <t>250200000100002</t>
  </si>
  <si>
    <t>Unclaimed  Final Dividend Year 03 (Pay)</t>
  </si>
  <si>
    <t>250200000100003</t>
  </si>
  <si>
    <t>Unclaimed Interim Dividend Year 04 (Pay)</t>
  </si>
  <si>
    <t>250200000100004</t>
  </si>
  <si>
    <t>Unclaimed Final Dividend Year 04 (Pay)</t>
  </si>
  <si>
    <t>250200000100005</t>
  </si>
  <si>
    <t>Unclaimed Final Dividend Year 05 (Pay)</t>
  </si>
  <si>
    <t>250200000100007</t>
  </si>
  <si>
    <t>Unclaimed 1st Interim Div Year 06 (Pay)</t>
  </si>
  <si>
    <t>250200000100008</t>
  </si>
  <si>
    <t>Unclaimed 2nd Interim Div Year 06 (Pay)</t>
  </si>
  <si>
    <t>2502000005</t>
  </si>
  <si>
    <t>Interim Dividend Payable</t>
  </si>
  <si>
    <t>7110</t>
  </si>
  <si>
    <t>301001000100001</t>
  </si>
  <si>
    <t>Paid up Capital against fully paid Cash</t>
  </si>
  <si>
    <t>301001000100005</t>
  </si>
  <si>
    <t>Paid up Capital as Bonus</t>
  </si>
  <si>
    <t>7210</t>
  </si>
  <si>
    <t>3050010001</t>
  </si>
  <si>
    <t>Certificate Premium Acount</t>
  </si>
  <si>
    <t>7410</t>
  </si>
  <si>
    <t>3050020002</t>
  </si>
  <si>
    <t>Unapproprited Profit/ (Loss)</t>
  </si>
  <si>
    <t>8110</t>
  </si>
  <si>
    <t>405001</t>
  </si>
  <si>
    <t>Realised Capital Gain/ (Loss)</t>
  </si>
  <si>
    <t>8120</t>
  </si>
  <si>
    <t>410001</t>
  </si>
  <si>
    <t>Dividend Income -Securites</t>
  </si>
  <si>
    <t>8130</t>
  </si>
  <si>
    <t>405002</t>
  </si>
  <si>
    <t>Unrealized Capital Gain/(Loss)</t>
  </si>
  <si>
    <t>8140</t>
  </si>
  <si>
    <t>450005</t>
  </si>
  <si>
    <t>Profit on PLS Saving Accounts</t>
  </si>
  <si>
    <t>8150</t>
  </si>
  <si>
    <t>450050</t>
  </si>
  <si>
    <t>Other Income</t>
  </si>
  <si>
    <t>Capital gains</t>
  </si>
  <si>
    <t>Settlement and bank charges</t>
  </si>
  <si>
    <t>Annual fee - Securities and Exchange Commission of Pakistan</t>
  </si>
  <si>
    <t>_/_5110_/_150090000300007</t>
  </si>
  <si>
    <t>_/_5110_/_150090000300008</t>
  </si>
  <si>
    <t>_/_5110_/_150090000301000</t>
  </si>
  <si>
    <t>_/_5110_/_</t>
  </si>
  <si>
    <t>_/_5210_/_1500030001</t>
  </si>
  <si>
    <t>_/_5210_/_1500030002</t>
  </si>
  <si>
    <t>_/_5210_/_</t>
  </si>
  <si>
    <t>_/_5310_/_150010</t>
  </si>
  <si>
    <t>_/_5310_/_</t>
  </si>
  <si>
    <t>_/_5410_/_150055000100002</t>
  </si>
  <si>
    <t>_/_5410_/_</t>
  </si>
  <si>
    <t>_/_5510_/_150015</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</si>
  <si>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</si>
  <si>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</si>
  <si>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</si>
  <si>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</si>
  <si>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</si>
  <si>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</si>
  <si>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</si>
  <si>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_/_6710_/_250200000100008</t>
  </si>
  <si>
    <t>_/_6710_/_2502000005</t>
  </si>
  <si>
    <t>_/_6710_/_</t>
  </si>
  <si>
    <t>_/_7110_/_301001000100001</t>
  </si>
  <si>
    <t>_/_7110_/_301001000100005</t>
  </si>
  <si>
    <t>_/_7110_/_</t>
  </si>
  <si>
    <t>_/_7210_/_3050010001</t>
  </si>
  <si>
    <t>_/_7210_/_</t>
  </si>
  <si>
    <t>_/_7410_/_3050020002</t>
  </si>
  <si>
    <t>_/_7410_/_</t>
  </si>
  <si>
    <t>_/_8110_/_405001</t>
  </si>
  <si>
    <t>_/_8110_/_</t>
  </si>
  <si>
    <t>_/_8120_/_410001</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</si>
  <si>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</si>
  <si>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</si>
  <si>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</si>
  <si>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</si>
  <si>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</si>
  <si>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</si>
  <si>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</si>
  <si>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</si>
  <si>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WWF Expense</t>
  </si>
  <si>
    <t>WWF Payable</t>
  </si>
  <si>
    <t>CDC Payable</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</si>
  <si>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</si>
  <si>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</si>
  <si>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</si>
  <si>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</si>
  <si>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</si>
  <si>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</si>
  <si>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</si>
  <si>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</si>
  <si>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</si>
  <si>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</si>
  <si>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</si>
  <si>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</si>
  <si>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</si>
  <si>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</si>
  <si>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</si>
  <si>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</si>
  <si>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</si>
  <si>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--------------(Rupees)-------------</t>
  </si>
  <si>
    <t>Net income for the period after taxation</t>
  </si>
  <si>
    <t xml:space="preserve">Net unrealised (diminution) / appreciation on </t>
  </si>
  <si>
    <t xml:space="preserve">Unrealised appreciation on remeasurement of </t>
  </si>
  <si>
    <t xml:space="preserve">Net unrealised (diminution) / appreciation on re-measurement of </t>
  </si>
  <si>
    <t xml:space="preserve">investments classified as 'available for sale' </t>
  </si>
  <si>
    <t>Amounts outstanding as at period / year end</t>
  </si>
  <si>
    <t>Quarter Working</t>
  </si>
  <si>
    <t>Total comprehensive (loss) / income for the period</t>
  </si>
  <si>
    <t xml:space="preserve">Net income for the period after taxation </t>
  </si>
  <si>
    <t>Sale              during the period</t>
  </si>
  <si>
    <t>Cherat Cement Company Limited</t>
  </si>
  <si>
    <t>Lucky Cement Limited</t>
  </si>
  <si>
    <t>Packages Limited</t>
  </si>
  <si>
    <t>Honda Atlas Cars Limited</t>
  </si>
  <si>
    <t>Indus Motor Company Limited</t>
  </si>
  <si>
    <t>Hub Power Company Limited</t>
  </si>
  <si>
    <t>Sindh Sales Tax on Management Fee</t>
  </si>
  <si>
    <t>----------------------------Rupees in '000---------------------------</t>
  </si>
  <si>
    <t>Sindh sales tax on remuneration of Management Company</t>
  </si>
  <si>
    <t>Payable against purchase of investments</t>
  </si>
  <si>
    <t>The Finance Act 2008 introduced an amendment to the Workers' Welfare Fund Ordinance, 1971 (WWF Ordinance). As a result of this amendment it may be construed that all Collective Investment Schemes / mutual funds (CISs) whose income exceeds Rs. 0.5 million in a tax year, have been brought within the scope of the WWF Ordinance, thus rendering them liable to pay contribution to WWF at the rate of two percent of their accounting or taxable income, whichever is higher. In this regard, a constitutional petition has been filed by certain CISs through their trustees in the Honorable High Court of Sindh (the Court), challenging the applicability of WWF to the CISs, which is pending adjudication.</t>
  </si>
  <si>
    <t>Sale tax payable</t>
  </si>
  <si>
    <t>Sector Name</t>
  </si>
  <si>
    <t>Name of Investtee Company</t>
  </si>
  <si>
    <t>OIL &amp; GAS DEVELOPMENT CO.</t>
  </si>
  <si>
    <t>Oil &amp; Gas Development Co.</t>
  </si>
  <si>
    <t>PAKISTAN OILFIELDS LTD.</t>
  </si>
  <si>
    <t>PAKISTAN PETROLEUM LTD.</t>
  </si>
  <si>
    <t>PAKISTAN STATE OIL CO. LTD.</t>
  </si>
  <si>
    <t>DAWOOD HERCULES CORPORATION LTD</t>
  </si>
  <si>
    <t>FAUJI FERTILIZER COMPANY LIMITED.</t>
  </si>
  <si>
    <t>Fauji Fertilizer Company Limited.</t>
  </si>
  <si>
    <t>CHERAT CEMENT COMPANY LIMITED</t>
  </si>
  <si>
    <t>LUCKY CEMENT LIMITED</t>
  </si>
  <si>
    <t>PACKAGES LIMITED</t>
  </si>
  <si>
    <t>THAL LIMITED</t>
  </si>
  <si>
    <t>MILLAT TRACTORS LTD.</t>
  </si>
  <si>
    <t>HONDA ATLAS CARS LIMITED</t>
  </si>
  <si>
    <t>PAK SUZUKI MOTOR CO. LTD.</t>
  </si>
  <si>
    <t>ABBOT LABOATORIES (PAKISTAN) LTD.</t>
  </si>
  <si>
    <t>GLAXOSMITHKLINE (PAK) LTD.</t>
  </si>
  <si>
    <t>HUB POWER COMPANY LIMITED</t>
  </si>
  <si>
    <t>KOT ADDU POWER CO.LTD.</t>
  </si>
  <si>
    <t>ENGRO CORPORATION LTD.</t>
  </si>
  <si>
    <t>FATIMA FERTILIZER COMPANY</t>
  </si>
  <si>
    <t>Fatima Fertilizer Company</t>
  </si>
  <si>
    <t>FAUJI FERTILIZER BIN QASIM LTD.</t>
  </si>
  <si>
    <t>FAUJI CEMENT COMPANY LTD.</t>
  </si>
  <si>
    <t>INDUS MOTOR COMPANY LIMITED</t>
  </si>
  <si>
    <t>SHEZAN INTERNATIONAL LTD.</t>
  </si>
  <si>
    <t>MITCHELL'S FRUIT FARMS LIMITED</t>
  </si>
  <si>
    <t>Mitchell'S Fruit Farms Limited</t>
  </si>
  <si>
    <t>BATA PAKISTAN LTD.</t>
  </si>
  <si>
    <t>FEROZSONS LABORATORIES LTD.</t>
  </si>
  <si>
    <t>SEARLE PAKISTAN LTD.</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</si>
  <si>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</si>
  <si>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</si>
  <si>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</si>
  <si>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</si>
  <si>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</si>
  <si>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</si>
  <si>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</si>
  <si>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</si>
  <si>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</si>
  <si>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</si>
  <si>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  </t>
  </si>
  <si>
    <t>Quater Ended March 31' 2014</t>
  </si>
  <si>
    <t>Half Year Ended December 31' 2013</t>
  </si>
  <si>
    <t>FED</t>
  </si>
  <si>
    <t>National Investment Trust Limited -Management Company</t>
  </si>
  <si>
    <t>CDC</t>
  </si>
  <si>
    <t>ACCRUED EXPENSES &amp; OTHER LIABILITIES</t>
  </si>
  <si>
    <t xml:space="preserve">Provision for Workers' Welfare Fund </t>
  </si>
  <si>
    <t>On account of:</t>
  </si>
  <si>
    <t xml:space="preserve">Net (decrease) in cash and cash equivalents </t>
  </si>
  <si>
    <t>Trustee Fee- Central Depository Company of Pakistan Limited</t>
  </si>
  <si>
    <t>Legal &amp; Professional Charges</t>
  </si>
  <si>
    <t>Trustee fee payable</t>
  </si>
  <si>
    <t>Payable to Central Depository Company of Pakistan Limited - Trustee</t>
  </si>
  <si>
    <t>-</t>
  </si>
  <si>
    <t>Figures have been rounded off to the nearest thousand rupees unless otherwise specified.</t>
  </si>
  <si>
    <t xml:space="preserve">Rupees </t>
  </si>
  <si>
    <t xml:space="preserve">Federal Excise Duty </t>
  </si>
  <si>
    <t>Auditor Remunaration</t>
  </si>
  <si>
    <t>Element of (income) / loss and capital (gains) / losses included in price of</t>
  </si>
  <si>
    <t>units issued less those in units issued less those in units redeemed-net;</t>
  </si>
  <si>
    <t>QTR ended SEP' 2014</t>
  </si>
  <si>
    <t>2.1.1</t>
  </si>
  <si>
    <t>This condensed interim financial information is being submitted to the unit holders as required under regulation 38(g) of the Non-Banking Finance Companies and Notified Entities Regulations, 2008 (NBFC Regulations).</t>
  </si>
  <si>
    <t>.</t>
  </si>
  <si>
    <t>2.1.2</t>
  </si>
  <si>
    <t>The disclosures made in these condensed interim financial statements have, however, been limited based on the requirements of the International Accounting Standard 34: "Interim Financial Reporting".</t>
  </si>
  <si>
    <t>2.1.3</t>
  </si>
  <si>
    <t>PROVISION FOR WORKERS' WELFARE FUND</t>
  </si>
  <si>
    <t>During the year ended June 30, 2011, a clarification was issued by the Ministry of Labour and Manpower (the Ministry) which stated that mutual funds are not liable to contribute to WWF on the basis of their income. However, on December 14, 2010, the Ministry filed its response against the constitutional petition requesting the Court to dismiss the petition. According to the legal counsel who is handling the case there is a contradiction between the aforementioned clarification issued by the Ministry and the response filed by the Ministry in Court.</t>
  </si>
  <si>
    <t>DIVIDEND &amp; PROFIT RECEIVABLES</t>
  </si>
  <si>
    <t>Dividend Receivable</t>
  </si>
  <si>
    <t xml:space="preserve">Management remuneration </t>
  </si>
  <si>
    <t>Sindh Sales Tax</t>
  </si>
  <si>
    <t>Earnings  per unit</t>
  </si>
  <si>
    <t>Managing Director                                                     Director                                                             Director</t>
  </si>
  <si>
    <t>Receivable against subscription of shares</t>
  </si>
  <si>
    <t>CONDENSED INTERIM STATEMENT OF ASSETS AND LIABILITIES</t>
  </si>
  <si>
    <t>Dividend and profit receivables</t>
  </si>
  <si>
    <t xml:space="preserve">Others include preliminary charges on sale of units amounting to Rs 20.536 million (June 30, 2014: 143.05 million) </t>
  </si>
  <si>
    <t>NIT ISLAMIC EQUITY FUND</t>
  </si>
  <si>
    <t>September 30, 2015</t>
  </si>
  <si>
    <t>June 30, 
2015</t>
  </si>
  <si>
    <t>Preliminary expenses and flotation costs</t>
  </si>
  <si>
    <t>Available for sale - Listed equity securities</t>
  </si>
  <si>
    <t>September 30</t>
  </si>
  <si>
    <t>2015</t>
  </si>
  <si>
    <t>September 30,2015</t>
  </si>
  <si>
    <t>June 30, 2015</t>
  </si>
  <si>
    <t>Preliminary expenses and floatation costs</t>
  </si>
  <si>
    <t>Annual Listing Fee</t>
  </si>
  <si>
    <t>Charity payable</t>
  </si>
  <si>
    <t>Zakat</t>
  </si>
  <si>
    <t>Capital gain tax</t>
  </si>
  <si>
    <t>Brokerage</t>
  </si>
  <si>
    <t>Payable against redemption of units</t>
  </si>
  <si>
    <t>Sindh Sales Tax on Remuneration of Trustee</t>
  </si>
  <si>
    <t>Amortization of preliminary expenses and floatation costs</t>
  </si>
  <si>
    <t>Redemption of 13,434,890 units</t>
  </si>
  <si>
    <t>AS AT SEPTEMBER 30, 2015</t>
  </si>
  <si>
    <t>FOR THE QUARTER ENDED SEPTEMBER 30, 2015</t>
  </si>
  <si>
    <t>Rupees per unit</t>
  </si>
  <si>
    <t>PAYABLE TO NATIONAL INVESTMENT TRUST LIMITED</t>
  </si>
  <si>
    <t xml:space="preserve">       'MANAGEMENT COMPANY</t>
  </si>
  <si>
    <t xml:space="preserve">Central Depository Company of Pakistan Limited - Trustee </t>
  </si>
  <si>
    <t>Management remuneration payable</t>
  </si>
  <si>
    <t>Sindh Sales Tax payable</t>
  </si>
  <si>
    <t>Preliminary expenses and floatation costs payable</t>
  </si>
  <si>
    <t>Other payable</t>
  </si>
  <si>
    <t>100,224,283 units held (June 30, 2015: 100,224,283)</t>
  </si>
  <si>
    <t>Custodian charges payable</t>
  </si>
  <si>
    <t>Custodian charges</t>
  </si>
  <si>
    <t>There were no contingencies and commitments outstanding as at September 30, 2015 and June 30, 2015.</t>
  </si>
  <si>
    <t>The NIT Islamic Equity Fund (the Fund) was established under a Trust Deed executed between National Investment Trust Limited (NITL) as Management Company and Central Depository Company of Pakistan as trustee. The Fund was approved by the Securities and Exchange Commission of Pakistan on 03 February 2015 in accordance with the Non-Banking Finance Companies (Establishment and Regulation) Rules, 2003 (NBFC Rules) and the trust deed was executed on 24 February 2015. the fund is categorized as an Equity Scheme as per the criteria for categorisation of open and collective investment scheme as specified by Securities and Exchange Commission of Pakistan (SECP) and other allied matters.</t>
  </si>
  <si>
    <t>The objective of the Fund is to invest in the equity market when there is an opportunity to invest the funds in a gainful manner and such investment is for the benefit of the fund based on long term perspective to provide the unit holders safe and halal income on their investment. Under the Trust Deed all conducts and acts of the fund are based on Shariah. The management company has appointed Mufti Zeeshan Ali Aziz as Shariah Advisor to the NIT Islamic Equity Fund to ensure that the activities of the fund are in compliance with the Principles of Shariah.</t>
  </si>
  <si>
    <t>Title to the assets of the Fund are held in the name of Central Depository Company of Pakistan Limited as trustee of the Fund.</t>
  </si>
  <si>
    <t>621,726 units held (June 30, 2015: 557,031)</t>
  </si>
  <si>
    <t>Number of units</t>
  </si>
  <si>
    <t>Accrued expenses and other liabilities</t>
  </si>
  <si>
    <t>Mark-up / return on bank deposits</t>
  </si>
  <si>
    <t>Remuneration of National Investment Trust Limited -Management Company</t>
  </si>
  <si>
    <t>Federal Excise Duty on Management Company Remuneration</t>
  </si>
  <si>
    <t>Net income for the period before taxation</t>
  </si>
  <si>
    <t>Earning per unit</t>
  </si>
  <si>
    <t>Other net income for the period</t>
  </si>
  <si>
    <t>amount representing loss transferred to income statement</t>
  </si>
  <si>
    <t>amount representing (income) transferred to distribution statement</t>
  </si>
  <si>
    <t>Net cash flow used in operating activities</t>
  </si>
  <si>
    <t>Amount received on issue of units</t>
  </si>
  <si>
    <t>Payment against redemption of units</t>
  </si>
  <si>
    <t>Net cash generated from financing activities</t>
  </si>
  <si>
    <t>Profit receivable on saving accounts</t>
  </si>
  <si>
    <t>The income of the Fund is exempt from income tax under clause 99 of Part I of the Second Schedule to the Income Tax Ordinance, 2001, subject to the condition that not less than ninety percent of its accounting income for the year, as reduced by capital gains, whether realised or unrealised, is distributed amongst the unit holders. The Fund has not recorded provision for taxation as the management company intends to distribute at least ninety percent of the Fund's accounting income, if any, for the current year as reduced by capital gains, whether realised or unrealised, to its unit holders.</t>
  </si>
  <si>
    <t xml:space="preserve">Remuneration of the Trustee </t>
  </si>
  <si>
    <t>Net income  for the period after taxation</t>
  </si>
  <si>
    <t>Weighted average number of units outstanding</t>
  </si>
  <si>
    <t xml:space="preserve">225,290 units issued </t>
  </si>
  <si>
    <t xml:space="preserve">160,595 units redeemed </t>
  </si>
  <si>
    <t>These condensed interim financial statements were authorised for issue on October 22, 2015 by the Board of Directors of the Management Company.</t>
  </si>
  <si>
    <t xml:space="preserve">Issue of 82,900,617 units </t>
  </si>
  <si>
    <t>Cod</t>
  </si>
  <si>
    <t>Name of Investee Companies</t>
  </si>
  <si>
    <t>As at 01 July 2015</t>
  </si>
  <si>
    <t>Purchases during the period</t>
  </si>
  <si>
    <t>Bonus shares received during the period</t>
  </si>
  <si>
    <t>Right shares purchased/ subscribed during the period</t>
  </si>
  <si>
    <t>Adjustments</t>
  </si>
  <si>
    <t>Market Value as a percentage of investment</t>
  </si>
  <si>
    <t>Percentage of paid-up capital of the investee company held</t>
  </si>
  <si>
    <t>--------------------------------------------------------------(Numberr of Shares-------------------------------------------------</t>
  </si>
  <si>
    <t>------------Rupees in '000--------------</t>
  </si>
  <si>
    <t>---------------------%----------------------------</t>
  </si>
  <si>
    <t>MEEZAN BANK LIMITED</t>
  </si>
  <si>
    <t>COMMERCIAL BANKS Total</t>
  </si>
  <si>
    <t>JUTE</t>
  </si>
  <si>
    <t>Thal Jute</t>
  </si>
  <si>
    <t>CEMENT Total</t>
  </si>
  <si>
    <t>POWER GENERATION &amp; DISTRIBUTION Total</t>
  </si>
  <si>
    <t>OIL &amp; GAS MARKETING COMPANIES Total</t>
  </si>
  <si>
    <t>OIL &amp; GAS EXPLORATION COMPANIES Total</t>
  </si>
  <si>
    <t>AUTOMOBILE ASSEMBLER Total</t>
  </si>
  <si>
    <t>ENGRO FERTILIZER LIMITED</t>
  </si>
  <si>
    <t>FERTILIZER Total</t>
  </si>
  <si>
    <t>PHARMACEUTICALS Total</t>
  </si>
  <si>
    <t>PAPER &amp; BOARD Total</t>
  </si>
  <si>
    <t>SERVICE INDUSTRIES LTD</t>
  </si>
  <si>
    <t>LEATHER &amp; TANNERIES Total</t>
  </si>
  <si>
    <t>ENGRO FOODS</t>
  </si>
  <si>
    <t>FOODS &amp; PERSONAL CARE PRODUCTS Total</t>
  </si>
  <si>
    <t>Finance Act 2015 has introduced an amendment to the worker's welfare fund ordinance, 1971 (WWF Ordinance) which removes the mutual funds or collective Investment schemes including National Investment (unit) Trust or REIT scheme from the scope of WWF.</t>
  </si>
  <si>
    <t>AS AT September 30, 2015</t>
  </si>
  <si>
    <t>As per requirement of Finance Act, 2013, Federal Excise Duty (FED) at the rate of 16% on the remunaration of the Management Company has been applied effective 13 June 2013. The Management Company is of view that since the remunaration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to Rs. 8.076. Had the provision not been made, the net assets value (NAV) per unit of the Fund as at 30 September 2015 whould have been higher by Rs. 0.016 per unit.</t>
  </si>
  <si>
    <t>During the year ended June 30, 2012, the Honorable Lahore High Court (LHC) in a Constitutional Petition relating to the amendments brought in the WWF Ordinance, 1971 through the Finance Act, 2006, and the Finance Act, 2008, had declared the said amendments as unlawful and unconstitutional. In March 2013, a larger bench of the Sindh High Court (SHC) passed an order declaring that the amendments introduced in the WWF Ordinance, 1971 through the Finance Act 2006 and 2008 respectively do not suffer from any constitutional or legal infirmity. However, the Honourable High Court of Sindh has not addressed the other amendments made in the WWF Ordinance 1971 about applicability of WWF to the CISs which is still pending before the Court. Without prejudice to the above, the Management Company, as a matter of abundant caution, has decided to retain the provision for WWF amounting to Rs 131 million as at June 30, 2015 in these financial statements. Had the same not been made the net asset value per unit of the Fund would have been higher by Rs 0.0003 per unit.</t>
  </si>
  <si>
    <t>Gain / (loss) on sale of investments-net</t>
  </si>
  <si>
    <t xml:space="preserve">Net unrealised (dimunition)/ appreciation on remeasurement of </t>
  </si>
  <si>
    <t>investments classified as 'available for sale'</t>
  </si>
  <si>
    <t>Total comprehensive (loss) / income  for the period</t>
  </si>
  <si>
    <t>Net unrealised appreciation / (diminution) on re-measurement of investments</t>
  </si>
  <si>
    <t xml:space="preserve">3.1 - Investment - available for sale </t>
  </si>
  <si>
    <t>classified as 'available for sale ' - note 3.2</t>
  </si>
  <si>
    <t>Total comprehensive income / (loss) for the period</t>
  </si>
  <si>
    <t xml:space="preserve"> in prices of units issued less those in units redeemed - amount</t>
  </si>
  <si>
    <t xml:space="preserve"> representing income / (loss) that form part of unit holders' fund - net</t>
  </si>
  <si>
    <t xml:space="preserve">     [Rs. 10.27 per unit]</t>
  </si>
  <si>
    <t xml:space="preserve">     [Rs. 9.79 per unit]</t>
  </si>
  <si>
    <t>in prices of units issued less those in units redeemed-net</t>
  </si>
  <si>
    <t>Less: Net unrealised appreciation / (diminution) in the fair value of investments</t>
  </si>
  <si>
    <t>% of Net Assets</t>
  </si>
  <si>
    <t xml:space="preserve">                                                                   For National Investment Trust Limited</t>
  </si>
  <si>
    <t xml:space="preserve">                                                                               (Management Company)</t>
  </si>
  <si>
    <t>Managing Director                                                             Director                                                                              Director</t>
  </si>
  <si>
    <t>As at September 30, 2015</t>
  </si>
  <si>
    <t>Cost/ Carrying value ast at September 30, 2015</t>
  </si>
  <si>
    <t>Market Value as at September 30, 2015</t>
  </si>
  <si>
    <t>COMMERCIAL BANKS</t>
  </si>
  <si>
    <t>Meezan Bank Limited</t>
  </si>
  <si>
    <t>CEMENT</t>
  </si>
  <si>
    <t>Fauji Cement Company Ltd.</t>
  </si>
  <si>
    <t>POWER GENERATION &amp; DISTRIBUTION</t>
  </si>
  <si>
    <t>Kot Addu Power Co.Ltd.</t>
  </si>
  <si>
    <t>OIL &amp; GAS MARKETING COMPANIES</t>
  </si>
  <si>
    <t>Pakistan State Oil Co. Ltd.</t>
  </si>
  <si>
    <t>OIL &amp; GAS EXPLORATION COMPANIES</t>
  </si>
  <si>
    <t>Pakistan Oilfields Ltd.</t>
  </si>
  <si>
    <t>Pakistan Petroleum Ltd.</t>
  </si>
  <si>
    <t>AUTOMOBILE ASSEMBLER</t>
  </si>
  <si>
    <t>Millat Tractors Ltd.</t>
  </si>
  <si>
    <t>Pak Suzuki Motor Co. Ltd.</t>
  </si>
  <si>
    <t>FERTILIZER</t>
  </si>
  <si>
    <t>Dawood Hercules Corporation Ltd</t>
  </si>
  <si>
    <t>Engro Corporation Ltd.</t>
  </si>
  <si>
    <t>Engro Fertilizer Limited</t>
  </si>
  <si>
    <t>Fauji Fertilizer Bin Qasim Ltd.</t>
  </si>
  <si>
    <t>PHARMACEUTICALS</t>
  </si>
  <si>
    <t>Abbot Laboatories (Pakistan) Ltd.</t>
  </si>
  <si>
    <t>Ferozsons Laboratories Ltd.</t>
  </si>
  <si>
    <t>Glaxosmithkline (Pak) Ltd.</t>
  </si>
  <si>
    <t>Searle Pakistan Ltd.</t>
  </si>
  <si>
    <t>PAPER &amp; BOARD</t>
  </si>
  <si>
    <t>LEATHER &amp; TANNERIES</t>
  </si>
  <si>
    <t>Bata Pakistan Ltd.</t>
  </si>
  <si>
    <t>Service Industries Ltd</t>
  </si>
  <si>
    <t>FOODS &amp; PERSONAL CARE PRODUCTS</t>
  </si>
  <si>
    <t>Engro Foods</t>
  </si>
  <si>
    <t>Shezan International Ltd.</t>
  </si>
  <si>
    <t>The annexed notes 1 to 12 form an integral part of this condensed interim financial information.</t>
  </si>
  <si>
    <t xml:space="preserve">                                                                     For National Investment Trust Limited</t>
  </si>
  <si>
    <t>CONDENSED INTERIM INCOME STATEMENT (UNAUDITED)</t>
  </si>
  <si>
    <t>CONDENDSED INTERIM DISTRIBUTION STATEMENT (UNAUDITED)</t>
  </si>
  <si>
    <t>CONDENDSED INTERIM STATEMENT OF MOVEMENT IN UNIT HOLDERS' FUND (UNAUDITED)</t>
  </si>
  <si>
    <t>CONDENSED INTERIM CASH FLOW STATEMENT (UNAUDITED)</t>
  </si>
  <si>
    <t>NOTES TO AND FORMING PART OF THE CONDENSED INTERIM FINANCIAL INFORMATION (UNAUDITED)</t>
  </si>
  <si>
    <t xml:space="preserve">              '-sd-                                                                            -sd-                                                                            -sd-</t>
  </si>
  <si>
    <t xml:space="preserve">             '-sd-                                                                              -sd-                                                                            -sd-</t>
  </si>
  <si>
    <t xml:space="preserve">             '-sd-                                                                  -sd-                                                                    -sd-</t>
  </si>
  <si>
    <t xml:space="preserve">             '-sd-                                                                             -sd-                                                                            -sd-</t>
  </si>
  <si>
    <t xml:space="preserve">               '-sd-                                                                         -sd-                                                                                    -sd-</t>
  </si>
  <si>
    <t xml:space="preserve">Less: Carrying value of investments </t>
  </si>
  <si>
    <t>Mutual fund rating fee</t>
  </si>
  <si>
    <t>Auditors' remunerartion</t>
  </si>
  <si>
    <t xml:space="preserve">The Fund has received Rs. 1,848 million against Pre-IPO (initial public offer) of the units from various institutions and individuals during the period from 27 April 2015 to 8 May 2015 (both days inclusive) at the initial offer price of Rs. 10 each. In accordance with clause 1.6 and 3.13.1(d) of offering document of the Fund, the management has decided to allocate additional units against the income earned on the investment of the pre-IPO investors upto the start of IPO i.e. 11 May 2015 to all the investors who participated in pre-IPO. In addition, the Fund has received Rs. 2,087 million against IPO from various investors during the period from 11 May 2015 to 15 May 2015 (both days inclusive) at Rs. 10 each. the Fund commenced its business activities from 18 May 2015. </t>
  </si>
  <si>
    <t>The Fund is an open end mutual fund. Units are offered for subscription on a continuous basis. The units are transferable and can be redeemed by surrendering them to the Fund. The Fund is listed on Islamabad Stcok Exchange.</t>
  </si>
  <si>
    <t>These condensed interim financial statements have been prepared using the same accounting policies which were applied in the preparation of the annual financial statements of the Fund for the year ended June 30,2015.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</si>
</sst>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00_);\(0.00\)"/>
    <numFmt numFmtId="175" formatCode="0_);\(0\)"/>
    <numFmt numFmtId="176" formatCode="_-* #,##0_-;\-* #,##0_-;_-* &quot;-&quot;_-;_-@_-"/>
    <numFmt numFmtId="177" formatCode="General_)"/>
    <numFmt numFmtId="178" formatCode="_-&quot;$&quot;* #,##0_-;\-&quot;$&quot;* #,##0_-;_-&quot;$&quot;* &quot;-&quot;_-;_-@_-"/>
    <numFmt numFmtId="179" formatCode="_-&quot;$&quot;* #,##0.00_-;\-&quot;$&quot;* #,##0.00_-;_-&quot;$&quot;* &quot;-&quot;??_-;_-@_-"/>
    <numFmt numFmtId="180" formatCode="&quot;$&quot;##,##0_);[Red]\(&quot;$&quot;#,##0\)"/>
    <numFmt numFmtId="181" formatCode="\£\ #,##0_);[Red]\(\£\ #,##0\)"/>
    <numFmt numFmtId="182" formatCode="\¥\ #,##0_);[Red]\(\¥\ #,##0\)"/>
    <numFmt numFmtId="183" formatCode="\•\ \ @"/>
    <numFmt numFmtId="184" formatCode="\ \ _•\–\ \ \ \ @"/>
    <numFmt numFmtId="185" formatCode="_-* #,##0\ _P_t_s_-;\-* #,##0\ _P_t_s_-;_-* &quot;-&quot;\ _P_t_s_-;_-@_-"/>
    <numFmt numFmtId="186" formatCode="_-* #,##0.00\ _P_t_s_-;\-* #,##0.00\ _P_t_s_-;_-* &quot;-&quot;??\ _P_t_s_-;_-@_-"/>
    <numFmt numFmtId="187" formatCode="#,##0_);\(#,##0\);_(* &quot;-&quot;?_);_(@_)"/>
    <numFmt numFmtId="188" formatCode="\I\n\t\i\a\l\ \c\a\p"/>
    <numFmt numFmtId="189" formatCode="_-* #,##0\ _F_-;\-* #,##0\ _F_-;_-* &quot;-&quot;\ _F_-;_-@_-"/>
    <numFmt numFmtId="190" formatCode="_-* #,##0.00\ _F_-;\-* #,##0.00\ _F_-;_-* &quot;-&quot;??\ _F_-;_-@_-"/>
    <numFmt numFmtId="191" formatCode="0.0%"/>
    <numFmt numFmtId="192" formatCode="mm/dd/yy"/>
    <numFmt numFmtId="193" formatCode="#,##0.00;[Red]\(#,##0.00\)"/>
    <numFmt numFmtId="194" formatCode="_ * #,##0.00_ ;_ * \-#,##0.00_ ;_ * &quot;-&quot;??_ ;_ @_ "/>
    <numFmt numFmtId="195" formatCode="_ * #,##0_ ;_ * \-#,##0_ ;_ * &quot;-&quot;_ ;_ @_ "/>
    <numFmt numFmtId="196" formatCode="_(* #,##0.0_);_(* \(#,##0.0\);_(* &quot;-&quot;?_);@_)"/>
    <numFmt numFmtId="197" formatCode="_(* #,##0.0_);_(* \(#,##0.0\);_(* &quot;-&quot;??_);_(@_)"/>
    <numFmt numFmtId="198" formatCode="#,##0.00&quot; $&quot;;[Red]\-#,##0.00&quot; $&quot;"/>
    <numFmt numFmtId="199" formatCode="0.0"/>
    <numFmt numFmtId="200" formatCode="#,##0.0_);\(#,##0.0\)"/>
    <numFmt numFmtId="201" formatCode="#,##0.0_);\(#,##0.0\);_(* &quot;-&quot;?_);_(@_)"/>
  </numFmts>
  <fonts count="103">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color indexed="12"/>
      <name val="Arial"/>
      <family val="2"/>
    </font>
    <font>
      <sz val="10"/>
      <color indexed="12"/>
      <name val="Arial"/>
      <family val="2"/>
    </font>
    <font>
      <b/>
      <sz val="10"/>
      <color indexed="60"/>
      <name val="Arial"/>
      <family val="2"/>
    </font>
    <font>
      <sz val="10"/>
      <color indexed="60"/>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color indexed="8"/>
      <name val="Calibri"/>
      <family val="2"/>
    </font>
    <font>
      <b/>
      <sz val="10"/>
      <color indexed="8"/>
      <name val="Calibri"/>
      <family val="2"/>
    </font>
    <font>
      <b/>
      <sz val="11"/>
      <color theme="1"/>
      <name val="Calibri"/>
      <family val="2"/>
      <scheme val="minor"/>
    </font>
    <font>
      <sz val="10"/>
      <name val="Arial"/>
      <family val="2"/>
    </font>
    <font>
      <sz val="10"/>
      <name val="HelmetCondensed"/>
    </font>
    <font>
      <b/>
      <sz val="14"/>
      <color indexed="8"/>
      <name val="Calibri"/>
      <family val="2"/>
    </font>
    <font>
      <b/>
      <sz val="12"/>
      <color indexed="8"/>
      <name val="Garamond"/>
      <family val="1"/>
    </font>
    <font>
      <sz val="12"/>
      <color theme="1"/>
      <name val="Garamond"/>
      <family val="1"/>
    </font>
    <font>
      <b/>
      <sz val="9"/>
      <color indexed="8"/>
      <name val="Garamond"/>
      <family val="1"/>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3"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36">
    <xf numFmtId="0" fontId="0"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1" fontId="20" fillId="0" borderId="0" applyFont="0" applyFill="0" applyBorder="0" applyAlignment="0" applyProtection="0"/>
    <xf numFmtId="182" fontId="20" fillId="0" borderId="0" applyFont="0" applyFill="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92" fontId="67" fillId="0" borderId="1" applyFont="0" applyFill="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43" fontId="7" fillId="0" borderId="0" applyFont="0" applyFill="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50" fillId="0" borderId="0" applyNumberFormat="0" applyFill="0" applyBorder="0" applyAlignment="0" applyProtection="0"/>
    <xf numFmtId="0" fontId="19" fillId="0" borderId="2" applyNumberFormat="0" applyFill="0" applyAlignment="0" applyProtection="0"/>
    <xf numFmtId="49" fontId="81" fillId="0" borderId="0" applyFont="0" applyFill="0" applyBorder="0" applyAlignment="0" applyProtection="0">
      <alignment horizontal="left"/>
    </xf>
    <xf numFmtId="196" fontId="25" fillId="0" borderId="0" applyAlignment="0" applyProtection="0"/>
    <xf numFmtId="191" fontId="8" fillId="0" borderId="0" applyFill="0" applyBorder="0" applyAlignment="0" applyProtection="0"/>
    <xf numFmtId="49" fontId="8" fillId="0" borderId="0" applyNumberFormat="0" applyAlignment="0" applyProtection="0">
      <alignment horizontal="left"/>
    </xf>
    <xf numFmtId="49" fontId="82" fillId="0" borderId="3" applyNumberFormat="0" applyAlignment="0" applyProtection="0">
      <alignment horizontal="left" wrapText="1"/>
    </xf>
    <xf numFmtId="49" fontId="82" fillId="0" borderId="0" applyNumberFormat="0" applyAlignment="0" applyProtection="0">
      <alignment horizontal="left" wrapText="1"/>
    </xf>
    <xf numFmtId="49" fontId="83" fillId="0" borderId="0" applyAlignment="0" applyProtection="0">
      <alignment horizontal="left"/>
    </xf>
    <xf numFmtId="183" fontId="20" fillId="0" borderId="0" applyFont="0" applyFill="0" applyBorder="0" applyAlignment="0" applyProtection="0"/>
    <xf numFmtId="167" fontId="13" fillId="0" borderId="0" applyFill="0" applyBorder="0" applyAlignment="0"/>
    <xf numFmtId="167" fontId="8" fillId="0" borderId="0" applyFill="0" applyBorder="0" applyAlignment="0"/>
    <xf numFmtId="0" fontId="35" fillId="20" borderId="4" applyNumberFormat="0" applyAlignment="0" applyProtection="0"/>
    <xf numFmtId="0" fontId="35" fillId="20" borderId="4" applyNumberFormat="0" applyAlignment="0" applyProtection="0"/>
    <xf numFmtId="0" fontId="35" fillId="20" borderId="4" applyNumberFormat="0" applyAlignment="0" applyProtection="0"/>
    <xf numFmtId="0" fontId="35" fillId="20" borderId="4" applyNumberFormat="0" applyAlignment="0" applyProtection="0"/>
    <xf numFmtId="0" fontId="36" fillId="21" borderId="5" applyNumberFormat="0" applyAlignment="0" applyProtection="0"/>
    <xf numFmtId="0" fontId="36" fillId="21" borderId="5" applyNumberFormat="0" applyAlignment="0" applyProtection="0"/>
    <xf numFmtId="0" fontId="36" fillId="21" borderId="5" applyNumberFormat="0" applyAlignment="0" applyProtection="0"/>
    <xf numFmtId="0" fontId="36" fillId="21" borderId="5" applyNumberFormat="0" applyAlignment="0" applyProtection="0"/>
    <xf numFmtId="43" fontId="7"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7"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0" fontId="46" fillId="0" borderId="0">
      <alignment vertical="top"/>
    </xf>
    <xf numFmtId="0" fontId="22" fillId="0" borderId="0">
      <alignment vertical="top"/>
    </xf>
    <xf numFmtId="43" fontId="7" fillId="0" borderId="0" applyFont="0" applyFill="0" applyBorder="0" applyAlignment="0" applyProtection="0"/>
    <xf numFmtId="43" fontId="7" fillId="0" borderId="0" applyFont="0" applyFill="0" applyBorder="0" applyAlignment="0" applyProtection="0"/>
    <xf numFmtId="164" fontId="52"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9" fontId="52" fillId="0" borderId="0" applyFont="0" applyFill="0" applyBorder="0" applyAlignment="0" applyProtection="0"/>
    <xf numFmtId="43" fontId="20" fillId="0" borderId="0" applyFont="0" applyFill="0" applyBorder="0" applyAlignment="0" applyProtection="0"/>
    <xf numFmtId="169" fontId="7" fillId="0" borderId="0" applyFont="0" applyFill="0" applyBorder="0" applyAlignment="0" applyProtection="0"/>
    <xf numFmtId="177" fontId="53" fillId="0" borderId="0" applyFill="0" applyBorder="0">
      <alignment horizontal="left"/>
    </xf>
    <xf numFmtId="0" fontId="54" fillId="22" borderId="0" applyFill="0" applyBorder="0"/>
    <xf numFmtId="0" fontId="55" fillId="0" borderId="0" applyNumberFormat="0" applyAlignment="0">
      <alignment horizontal="left"/>
    </xf>
    <xf numFmtId="44" fontId="7" fillId="0" borderId="0" applyFont="0" applyFill="0" applyBorder="0" applyAlignment="0" applyProtection="0"/>
    <xf numFmtId="184" fontId="20" fillId="0" borderId="0" applyFont="0" applyFill="0" applyBorder="0" applyAlignment="0" applyProtection="0"/>
    <xf numFmtId="0" fontId="56" fillId="22" borderId="0"/>
    <xf numFmtId="166" fontId="14" fillId="0" borderId="0" applyFont="0" applyFill="0" applyBorder="0" applyAlignment="0" applyProtection="0"/>
    <xf numFmtId="0" fontId="57" fillId="0" borderId="0" applyNumberFormat="0" applyAlignment="0">
      <alignment horizontal="left"/>
    </xf>
    <xf numFmtId="171" fontId="7"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8" fillId="0" borderId="0" applyFill="0" applyAlignment="0"/>
    <xf numFmtId="0" fontId="7" fillId="0" borderId="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38" fontId="8" fillId="22" borderId="0" applyNumberFormat="0" applyBorder="0" applyAlignment="0" applyProtection="0"/>
    <xf numFmtId="0" fontId="15" fillId="0" borderId="6" applyNumberFormat="0" applyAlignment="0" applyProtection="0">
      <alignment horizontal="left" vertical="center"/>
    </xf>
    <xf numFmtId="0" fontId="15" fillId="0" borderId="7">
      <alignment horizontal="left" vertical="center"/>
    </xf>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7" borderId="4" applyNumberFormat="0" applyAlignment="0" applyProtection="0"/>
    <xf numFmtId="10" fontId="8" fillId="23" borderId="1" applyNumberFormat="0" applyBorder="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63" fillId="0" borderId="0" applyBorder="0"/>
    <xf numFmtId="180" fontId="7" fillId="0" borderId="0"/>
    <xf numFmtId="188" fontId="29" fillId="0" borderId="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185" fontId="7" fillId="0" borderId="0" applyFont="0" applyFill="0" applyBorder="0" applyAlignment="0" applyProtection="0"/>
    <xf numFmtId="186" fontId="7"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42" fontId="31" fillId="0" borderId="0" applyFont="0" applyFill="0" applyBorder="0" applyAlignment="0" applyProtection="0"/>
    <xf numFmtId="44" fontId="31" fillId="0" borderId="0" applyFont="0" applyFill="0" applyBorder="0" applyAlignment="0" applyProtection="0"/>
    <xf numFmtId="165" fontId="16" fillId="0" borderId="0" applyFill="0" applyBorder="0">
      <alignment horizontal="center" vertical="top"/>
    </xf>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5" fillId="23" borderId="12">
      <alignment vertical="center"/>
    </xf>
    <xf numFmtId="0" fontId="7" fillId="0" borderId="0"/>
    <xf numFmtId="0" fontId="20" fillId="0" borderId="0">
      <alignment vertical="top"/>
    </xf>
    <xf numFmtId="0" fontId="89" fillId="0" borderId="0"/>
    <xf numFmtId="0" fontId="20" fillId="0" borderId="0">
      <alignment vertical="top"/>
    </xf>
    <xf numFmtId="0" fontId="20" fillId="0" borderId="0">
      <alignment vertical="top"/>
    </xf>
    <xf numFmtId="0" fontId="7" fillId="0" borderId="0"/>
    <xf numFmtId="0" fontId="20" fillId="0" borderId="0">
      <alignment vertical="top"/>
    </xf>
    <xf numFmtId="0" fontId="20" fillId="0" borderId="0"/>
    <xf numFmtId="0" fontId="89" fillId="0" borderId="0"/>
    <xf numFmtId="0" fontId="7" fillId="0" borderId="0"/>
    <xf numFmtId="0" fontId="31"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31" fillId="0" borderId="0"/>
    <xf numFmtId="0" fontId="31" fillId="0" borderId="0"/>
    <xf numFmtId="0" fontId="20" fillId="0" borderId="0"/>
    <xf numFmtId="0" fontId="20" fillId="0" borderId="0"/>
    <xf numFmtId="0" fontId="7" fillId="0" borderId="0"/>
    <xf numFmtId="0" fontId="7" fillId="0" borderId="0"/>
    <xf numFmtId="0" fontId="20" fillId="0" borderId="0"/>
    <xf numFmtId="0" fontId="20" fillId="0" borderId="0"/>
    <xf numFmtId="0" fontId="31" fillId="0" borderId="0"/>
    <xf numFmtId="0" fontId="20" fillId="0" borderId="0"/>
    <xf numFmtId="0" fontId="7" fillId="0" borderId="0"/>
    <xf numFmtId="0" fontId="7" fillId="0" borderId="0"/>
    <xf numFmtId="0" fontId="20" fillId="0" borderId="0">
      <alignment vertical="top"/>
    </xf>
    <xf numFmtId="0" fontId="20" fillId="0" borderId="0">
      <alignment vertical="top"/>
    </xf>
    <xf numFmtId="0" fontId="32" fillId="0" borderId="0"/>
    <xf numFmtId="0" fontId="31" fillId="0" borderId="0"/>
    <xf numFmtId="0" fontId="7" fillId="0" borderId="0"/>
    <xf numFmtId="0" fontId="20" fillId="0" borderId="0"/>
    <xf numFmtId="0" fontId="7" fillId="0" borderId="0"/>
    <xf numFmtId="0" fontId="20" fillId="0" borderId="0"/>
    <xf numFmtId="0" fontId="20" fillId="0" borderId="0"/>
    <xf numFmtId="0" fontId="20" fillId="0" borderId="0"/>
    <xf numFmtId="0" fontId="20" fillId="0" borderId="0"/>
    <xf numFmtId="0" fontId="24" fillId="0" borderId="0"/>
    <xf numFmtId="0" fontId="7" fillId="0" borderId="0"/>
    <xf numFmtId="0" fontId="7" fillId="0" borderId="0"/>
    <xf numFmtId="0" fontId="7" fillId="0" borderId="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59" fillId="0" borderId="0">
      <alignment wrapText="1"/>
    </xf>
    <xf numFmtId="0" fontId="45" fillId="20" borderId="14" applyNumberFormat="0" applyAlignment="0" applyProtection="0"/>
    <xf numFmtId="0" fontId="45" fillId="20" borderId="14" applyNumberFormat="0" applyAlignment="0" applyProtection="0"/>
    <xf numFmtId="0" fontId="45" fillId="20" borderId="14" applyNumberFormat="0" applyAlignment="0" applyProtection="0"/>
    <xf numFmtId="0" fontId="45" fillId="20" borderId="14" applyNumberFormat="0" applyAlignment="0" applyProtection="0"/>
    <xf numFmtId="193" fontId="22" fillId="26" borderId="0">
      <alignment horizontal="right"/>
    </xf>
    <xf numFmtId="40" fontId="68" fillId="23" borderId="0">
      <alignment horizontal="right"/>
    </xf>
    <xf numFmtId="40" fontId="68" fillId="23" borderId="0">
      <alignment horizontal="right"/>
    </xf>
    <xf numFmtId="0" fontId="69" fillId="27" borderId="0">
      <alignment horizontal="center"/>
    </xf>
    <xf numFmtId="0" fontId="70" fillId="23" borderId="0">
      <alignment horizontal="right"/>
    </xf>
    <xf numFmtId="0" fontId="70" fillId="23" borderId="0">
      <alignment horizontal="right"/>
    </xf>
    <xf numFmtId="0" fontId="71" fillId="28" borderId="15"/>
    <xf numFmtId="0" fontId="72" fillId="23" borderId="15"/>
    <xf numFmtId="0" fontId="72" fillId="23" borderId="15"/>
    <xf numFmtId="0" fontId="73" fillId="26" borderId="0" applyBorder="0">
      <alignment horizontal="centerContinuous"/>
    </xf>
    <xf numFmtId="0" fontId="72" fillId="0" borderId="0" applyBorder="0">
      <alignment horizontal="centerContinuous"/>
    </xf>
    <xf numFmtId="0" fontId="72" fillId="0" borderId="0" applyBorder="0">
      <alignment horizontal="centerContinuous"/>
    </xf>
    <xf numFmtId="0" fontId="74" fillId="28" borderId="0" applyBorder="0">
      <alignment horizontal="centerContinuous"/>
    </xf>
    <xf numFmtId="0" fontId="75" fillId="0" borderId="0" applyBorder="0">
      <alignment horizontal="centerContinuous"/>
    </xf>
    <xf numFmtId="0" fontId="75" fillId="0" borderId="0" applyBorder="0">
      <alignment horizontal="centerContinuous"/>
    </xf>
    <xf numFmtId="10" fontId="7"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31"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1" fillId="0" borderId="0" applyNumberFormat="0" applyFont="0" applyFill="0" applyBorder="0" applyAlignment="0" applyProtection="0">
      <alignment horizontal="left"/>
    </xf>
    <xf numFmtId="14" fontId="60" fillId="0" borderId="0" applyNumberFormat="0" applyFill="0" applyBorder="0" applyAlignment="0" applyProtection="0">
      <alignment horizontal="left"/>
    </xf>
    <xf numFmtId="0" fontId="7" fillId="0" borderId="0"/>
    <xf numFmtId="4" fontId="76" fillId="0" borderId="16" applyNumberFormat="0" applyProtection="0">
      <alignment horizontal="right" vertical="center"/>
    </xf>
    <xf numFmtId="0" fontId="46" fillId="0" borderId="0">
      <alignment vertical="top"/>
    </xf>
    <xf numFmtId="0" fontId="22" fillId="0" borderId="0">
      <alignment vertical="top"/>
    </xf>
    <xf numFmtId="0" fontId="17" fillId="0" borderId="0">
      <alignment horizontal="left" vertical="center"/>
    </xf>
    <xf numFmtId="0" fontId="18" fillId="0" borderId="0" applyNumberFormat="0" applyFill="0" applyBorder="0" applyProtection="0">
      <alignment vertical="center"/>
    </xf>
    <xf numFmtId="40" fontId="61" fillId="0" borderId="0" applyBorder="0">
      <alignment horizontal="right"/>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176" fontId="7" fillId="0" borderId="0" applyFont="0" applyFill="0" applyBorder="0" applyAlignment="0" applyProtection="0"/>
    <xf numFmtId="169" fontId="7" fillId="0" borderId="0" applyFont="0" applyFill="0" applyBorder="0" applyAlignment="0" applyProtection="0"/>
    <xf numFmtId="0" fontId="25" fillId="22" borderId="0" applyFont="0" applyFill="0">
      <alignment horizontal="center"/>
    </xf>
    <xf numFmtId="178" fontId="7" fillId="0" borderId="0" applyFont="0" applyFill="0" applyBorder="0" applyAlignment="0" applyProtection="0"/>
    <xf numFmtId="179" fontId="7"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0" fontId="7" fillId="0" borderId="0"/>
    <xf numFmtId="44" fontId="7" fillId="0" borderId="0" applyFont="0" applyFill="0" applyBorder="0" applyAlignment="0" applyProtection="0"/>
    <xf numFmtId="42" fontId="7" fillId="0" borderId="0" applyFont="0" applyFill="0" applyBorder="0" applyAlignment="0" applyProtection="0"/>
    <xf numFmtId="0" fontId="20"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98" fontId="7" fillId="0" borderId="0" applyFill="0" applyBorder="0" applyAlignment="0"/>
    <xf numFmtId="198" fontId="7" fillId="0" borderId="0" applyFill="0" applyBorder="0" applyAlignment="0"/>
    <xf numFmtId="167" fontId="8" fillId="0" borderId="0" applyFill="0" applyBorder="0" applyAlignment="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xf numFmtId="0" fontId="7" fillId="0" borderId="0"/>
    <xf numFmtId="0" fontId="7" fillId="0" borderId="0"/>
    <xf numFmtId="0" fontId="7" fillId="0" borderId="0"/>
    <xf numFmtId="180" fontId="7" fillId="0" borderId="0"/>
    <xf numFmtId="180" fontId="7" fillId="0" borderId="0"/>
    <xf numFmtId="180" fontId="7" fillId="0" borderId="0"/>
    <xf numFmtId="18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 fillId="0" borderId="0"/>
    <xf numFmtId="0" fontId="20" fillId="0" borderId="0"/>
    <xf numFmtId="0" fontId="20" fillId="0" borderId="0"/>
    <xf numFmtId="0" fontId="20"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alignment vertical="top"/>
    </xf>
    <xf numFmtId="0" fontId="20" fillId="0" borderId="0">
      <alignment vertical="top"/>
    </xf>
    <xf numFmtId="0" fontId="20" fillId="0" borderId="0">
      <alignment vertical="top"/>
    </xf>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0" fontId="32" fillId="25" borderId="13"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97" fillId="0" borderId="0"/>
    <xf numFmtId="43" fontId="3" fillId="0" borderId="0" applyFont="0" applyFill="0" applyBorder="0" applyAlignment="0" applyProtection="0"/>
    <xf numFmtId="0" fontId="3" fillId="0" borderId="0"/>
    <xf numFmtId="0" fontId="3" fillId="0" borderId="0"/>
    <xf numFmtId="0" fontId="7"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7" fillId="0" borderId="0"/>
    <xf numFmtId="0" fontId="20" fillId="0" borderId="0">
      <alignment vertical="top"/>
    </xf>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0" fillId="0" borderId="0"/>
    <xf numFmtId="43" fontId="2" fillId="0" borderId="0" applyFont="0" applyFill="0" applyBorder="0" applyAlignment="0" applyProtection="0"/>
    <xf numFmtId="0" fontId="2" fillId="0" borderId="0"/>
    <xf numFmtId="0" fontId="2" fillId="0" borderId="0"/>
    <xf numFmtId="0" fontId="7" fillId="0" borderId="0"/>
    <xf numFmtId="9" fontId="2" fillId="0" borderId="0" applyFon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cellStyleXfs>
  <cellXfs count="628">
    <xf numFmtId="0" fontId="0" fillId="0" borderId="0" xfId="0"/>
    <xf numFmtId="49" fontId="9" fillId="0" borderId="2" xfId="0" applyNumberFormat="1" applyFont="1" applyBorder="1" applyAlignment="1">
      <alignment horizontal="center"/>
    </xf>
    <xf numFmtId="49" fontId="9" fillId="0" borderId="2" xfId="0" applyNumberFormat="1" applyFont="1" applyBorder="1" applyAlignment="1">
      <alignment horizontal="left"/>
    </xf>
    <xf numFmtId="37" fontId="9" fillId="0" borderId="2" xfId="0" applyNumberFormat="1" applyFont="1" applyBorder="1" applyAlignment="1">
      <alignment horizontal="center"/>
    </xf>
    <xf numFmtId="0" fontId="10" fillId="0" borderId="0" xfId="0" applyFont="1"/>
    <xf numFmtId="49" fontId="10" fillId="0" borderId="0" xfId="0" applyNumberFormat="1" applyFont="1" applyAlignment="1">
      <alignment horizontal="left"/>
    </xf>
    <xf numFmtId="49" fontId="10" fillId="0" borderId="0" xfId="0" applyNumberFormat="1" applyFont="1"/>
    <xf numFmtId="37" fontId="10" fillId="0" borderId="0" xfId="0" applyNumberFormat="1" applyFont="1" applyAlignment="1">
      <alignment horizontal="right"/>
    </xf>
    <xf numFmtId="49" fontId="9" fillId="0" borderId="0" xfId="0" applyNumberFormat="1" applyFont="1" applyAlignment="1">
      <alignment horizontal="left"/>
    </xf>
    <xf numFmtId="37" fontId="10" fillId="0" borderId="18" xfId="0" applyNumberFormat="1" applyFont="1" applyBorder="1" applyAlignment="1">
      <alignment horizontal="right"/>
    </xf>
    <xf numFmtId="49" fontId="9" fillId="0" borderId="0" xfId="0" applyNumberFormat="1" applyFont="1"/>
    <xf numFmtId="0" fontId="11" fillId="0" borderId="2" xfId="0" applyFont="1" applyBorder="1" applyAlignment="1">
      <alignment wrapText="1"/>
    </xf>
    <xf numFmtId="0" fontId="12" fillId="0" borderId="0" xfId="0" applyFont="1"/>
    <xf numFmtId="0" fontId="23" fillId="0" borderId="0" xfId="305" applyNumberFormat="1" applyFont="1" applyBorder="1" applyAlignment="1"/>
    <xf numFmtId="0" fontId="23" fillId="0" borderId="0" xfId="309" applyFont="1" applyFill="1" applyAlignment="1"/>
    <xf numFmtId="0" fontId="23" fillId="0" borderId="0" xfId="309" applyFont="1" applyFill="1" applyAlignment="1">
      <alignment horizontal="centerContinuous"/>
    </xf>
    <xf numFmtId="0" fontId="25" fillId="0" borderId="0" xfId="309" applyFont="1" applyFill="1"/>
    <xf numFmtId="0" fontId="26" fillId="0" borderId="0" xfId="309" applyFont="1" applyFill="1" applyAlignment="1">
      <alignment horizontal="center"/>
    </xf>
    <xf numFmtId="164" fontId="25" fillId="0" borderId="0" xfId="160" applyNumberFormat="1" applyFont="1" applyFill="1"/>
    <xf numFmtId="0" fontId="23" fillId="0" borderId="0" xfId="309" applyFont="1" applyFill="1" applyAlignment="1">
      <alignment horizontal="center"/>
    </xf>
    <xf numFmtId="0" fontId="23" fillId="0" borderId="0" xfId="160" applyNumberFormat="1" applyFont="1" applyFill="1" applyAlignment="1">
      <alignment horizontal="center"/>
    </xf>
    <xf numFmtId="0" fontId="23" fillId="0" borderId="0" xfId="309" applyFont="1" applyFill="1"/>
    <xf numFmtId="43" fontId="25" fillId="0" borderId="0" xfId="160" applyFont="1" applyFill="1"/>
    <xf numFmtId="0" fontId="25" fillId="0" borderId="0" xfId="309" quotePrefix="1" applyFont="1" applyFill="1" applyAlignment="1">
      <alignment horizontal="center"/>
    </xf>
    <xf numFmtId="164" fontId="25" fillId="0" borderId="19" xfId="160" applyNumberFormat="1" applyFont="1" applyFill="1" applyBorder="1"/>
    <xf numFmtId="164" fontId="25" fillId="0" borderId="0" xfId="160" applyNumberFormat="1" applyFont="1" applyFill="1" applyBorder="1"/>
    <xf numFmtId="164" fontId="25" fillId="0" borderId="0" xfId="309" applyNumberFormat="1" applyFont="1" applyFill="1"/>
    <xf numFmtId="164" fontId="25" fillId="0" borderId="20" xfId="160" applyNumberFormat="1" applyFont="1" applyFill="1" applyBorder="1"/>
    <xf numFmtId="0" fontId="25" fillId="0" borderId="0" xfId="309" applyFont="1" applyFill="1" applyAlignment="1">
      <alignment horizontal="center"/>
    </xf>
    <xf numFmtId="164" fontId="25" fillId="0" borderId="21" xfId="160" applyNumberFormat="1" applyFont="1" applyFill="1" applyBorder="1"/>
    <xf numFmtId="164" fontId="23" fillId="0" borderId="0" xfId="160" applyNumberFormat="1" applyFont="1" applyFill="1"/>
    <xf numFmtId="49" fontId="25" fillId="0" borderId="0" xfId="309" applyNumberFormat="1" applyFont="1" applyFill="1"/>
    <xf numFmtId="49" fontId="23" fillId="0" borderId="0" xfId="309" applyNumberFormat="1" applyFont="1" applyFill="1"/>
    <xf numFmtId="164" fontId="25" fillId="0" borderId="18" xfId="160" applyNumberFormat="1" applyFont="1" applyFill="1" applyBorder="1"/>
    <xf numFmtId="164" fontId="25" fillId="0" borderId="0" xfId="309" applyNumberFormat="1" applyFont="1" applyFill="1" applyAlignment="1">
      <alignment horizontal="center"/>
    </xf>
    <xf numFmtId="49" fontId="25" fillId="0" borderId="0" xfId="160" applyNumberFormat="1" applyFont="1" applyFill="1"/>
    <xf numFmtId="43" fontId="25" fillId="0" borderId="22" xfId="160" applyNumberFormat="1" applyFont="1" applyFill="1" applyBorder="1"/>
    <xf numFmtId="43" fontId="25" fillId="0" borderId="0" xfId="160" applyNumberFormat="1" applyFont="1" applyFill="1" applyBorder="1"/>
    <xf numFmtId="0" fontId="25" fillId="0" borderId="0" xfId="309" applyFont="1"/>
    <xf numFmtId="0" fontId="25" fillId="0" borderId="0" xfId="309" applyFont="1" applyFill="1" applyAlignment="1">
      <alignment horizontal="centerContinuous"/>
    </xf>
    <xf numFmtId="0" fontId="23" fillId="0" borderId="0" xfId="309" applyFont="1" applyFill="1" applyBorder="1" applyAlignment="1"/>
    <xf numFmtId="0" fontId="23" fillId="0" borderId="0" xfId="309" applyFont="1" applyFill="1" applyBorder="1" applyAlignment="1">
      <alignment horizontal="center"/>
    </xf>
    <xf numFmtId="0" fontId="25" fillId="0" borderId="0" xfId="309" applyFont="1" applyFill="1" applyBorder="1"/>
    <xf numFmtId="0" fontId="25" fillId="0" borderId="0" xfId="309" applyNumberFormat="1" applyFont="1" applyAlignment="1">
      <alignment horizontal="left" vertical="top"/>
    </xf>
    <xf numFmtId="0" fontId="23" fillId="0" borderId="0" xfId="160" quotePrefix="1" applyNumberFormat="1" applyFont="1" applyAlignment="1">
      <alignment horizontal="left" vertical="top"/>
    </xf>
    <xf numFmtId="0" fontId="23" fillId="0" borderId="0" xfId="160" applyNumberFormat="1" applyFont="1" applyAlignment="1">
      <alignment horizontal="center"/>
    </xf>
    <xf numFmtId="0" fontId="23" fillId="0" borderId="0" xfId="309" applyFont="1" applyAlignment="1">
      <alignment horizontal="center"/>
    </xf>
    <xf numFmtId="0" fontId="25" fillId="0" borderId="0" xfId="309" applyFont="1" applyAlignment="1">
      <alignment horizontal="left"/>
    </xf>
    <xf numFmtId="0" fontId="26" fillId="0" borderId="0" xfId="309" applyFont="1" applyAlignment="1">
      <alignment horizontal="center"/>
    </xf>
    <xf numFmtId="164" fontId="25" fillId="0" borderId="0" xfId="160" applyNumberFormat="1" applyFont="1" applyAlignment="1">
      <alignment horizontal="left"/>
    </xf>
    <xf numFmtId="0" fontId="23" fillId="0" borderId="0" xfId="309" applyNumberFormat="1" applyFont="1" applyAlignment="1">
      <alignment vertical="top"/>
    </xf>
    <xf numFmtId="164" fontId="25" fillId="0" borderId="0" xfId="160" applyNumberFormat="1" applyFont="1"/>
    <xf numFmtId="164" fontId="25" fillId="0" borderId="0" xfId="160" applyNumberFormat="1" applyFont="1" applyFill="1" applyAlignment="1">
      <alignment horizontal="centerContinuous"/>
    </xf>
    <xf numFmtId="0" fontId="25" fillId="0" borderId="0" xfId="308" applyFont="1" applyFill="1" applyAlignment="1"/>
    <xf numFmtId="0" fontId="25" fillId="0" borderId="0" xfId="308" quotePrefix="1" applyFont="1" applyFill="1" applyAlignment="1">
      <alignment horizontal="center"/>
    </xf>
    <xf numFmtId="164" fontId="23" fillId="0" borderId="0" xfId="160" applyNumberFormat="1" applyFont="1" applyFill="1" applyBorder="1"/>
    <xf numFmtId="0" fontId="23" fillId="0" borderId="0" xfId="309" applyFont="1" applyFill="1" applyAlignment="1">
      <alignment horizontal="left"/>
    </xf>
    <xf numFmtId="0" fontId="25" fillId="0" borderId="0" xfId="309" applyNumberFormat="1" applyFont="1" applyAlignment="1">
      <alignment vertical="top"/>
    </xf>
    <xf numFmtId="0" fontId="25" fillId="0" borderId="0" xfId="0" applyNumberFormat="1" applyFont="1" applyAlignment="1">
      <alignment vertical="top"/>
    </xf>
    <xf numFmtId="0" fontId="23" fillId="0" borderId="0" xfId="309" applyFont="1" applyAlignment="1">
      <alignment horizontal="left"/>
    </xf>
    <xf numFmtId="0" fontId="25" fillId="0" borderId="0" xfId="0" applyFont="1" applyAlignment="1">
      <alignment vertical="top"/>
    </xf>
    <xf numFmtId="0" fontId="25" fillId="0" borderId="0" xfId="309" quotePrefix="1" applyFont="1" applyFill="1" applyAlignment="1">
      <alignment horizontal="left"/>
    </xf>
    <xf numFmtId="164" fontId="25" fillId="0" borderId="2" xfId="160" applyNumberFormat="1" applyFont="1" applyFill="1" applyBorder="1"/>
    <xf numFmtId="49" fontId="25" fillId="0" borderId="0" xfId="309" quotePrefix="1" applyNumberFormat="1" applyFont="1" applyFill="1" applyAlignment="1">
      <alignment horizontal="left"/>
    </xf>
    <xf numFmtId="0" fontId="25" fillId="0" borderId="0" xfId="309" applyFont="1" applyFill="1" applyAlignment="1"/>
    <xf numFmtId="164" fontId="23" fillId="0" borderId="0" xfId="160" applyNumberFormat="1" applyFont="1" applyFill="1" applyAlignment="1">
      <alignment vertical="top"/>
    </xf>
    <xf numFmtId="49" fontId="25" fillId="0" borderId="0" xfId="160" applyNumberFormat="1" applyFont="1" applyFill="1" applyAlignment="1">
      <alignment horizontal="centerContinuous"/>
    </xf>
    <xf numFmtId="164" fontId="23" fillId="0" borderId="0" xfId="160" applyNumberFormat="1" applyFont="1" applyFill="1" applyAlignment="1">
      <alignment horizontal="centerContinuous"/>
    </xf>
    <xf numFmtId="0" fontId="26" fillId="0" borderId="0" xfId="309" applyFont="1" applyAlignment="1">
      <alignment horizontal="left"/>
    </xf>
    <xf numFmtId="0" fontId="25" fillId="0" borderId="0" xfId="201" applyNumberFormat="1" applyFont="1" applyAlignment="1"/>
    <xf numFmtId="0" fontId="23" fillId="0" borderId="0" xfId="309" applyNumberFormat="1" applyFont="1" applyAlignment="1">
      <alignment horizontal="left" vertical="top"/>
    </xf>
    <xf numFmtId="0" fontId="25" fillId="0" borderId="0" xfId="309" applyFont="1" applyAlignment="1">
      <alignment vertical="top"/>
    </xf>
    <xf numFmtId="0" fontId="23" fillId="0" borderId="0" xfId="309" applyFont="1" applyFill="1" applyAlignment="1">
      <alignment vertical="top"/>
    </xf>
    <xf numFmtId="43" fontId="25" fillId="0" borderId="0" xfId="309" applyNumberFormat="1" applyFont="1" applyAlignment="1">
      <alignment vertical="top"/>
    </xf>
    <xf numFmtId="0" fontId="23" fillId="0" borderId="0" xfId="309" applyFont="1" applyAlignment="1">
      <alignment vertical="top"/>
    </xf>
    <xf numFmtId="0" fontId="27" fillId="0" borderId="0" xfId="309" applyFont="1" applyAlignment="1">
      <alignment horizontal="center" vertical="top"/>
    </xf>
    <xf numFmtId="0" fontId="23" fillId="0" borderId="0" xfId="309" applyFont="1" applyAlignment="1">
      <alignment horizontal="center" vertical="top"/>
    </xf>
    <xf numFmtId="0" fontId="23" fillId="0" borderId="0" xfId="309" applyNumberFormat="1" applyFont="1" applyFill="1" applyAlignment="1">
      <alignment vertical="top"/>
    </xf>
    <xf numFmtId="0" fontId="25" fillId="0" borderId="0" xfId="303" applyFont="1" applyAlignment="1"/>
    <xf numFmtId="0" fontId="25" fillId="0" borderId="0" xfId="0" applyFont="1" applyFill="1" applyAlignment="1">
      <alignment vertical="top"/>
    </xf>
    <xf numFmtId="0" fontId="25" fillId="0" borderId="0" xfId="0" applyNumberFormat="1" applyFont="1" applyFill="1" applyAlignment="1">
      <alignment vertical="top"/>
    </xf>
    <xf numFmtId="0" fontId="23" fillId="0" borderId="0" xfId="0" applyFont="1"/>
    <xf numFmtId="0" fontId="25" fillId="0" borderId="0" xfId="305" applyFont="1" applyFill="1" applyAlignment="1"/>
    <xf numFmtId="164" fontId="25" fillId="0" borderId="0" xfId="160" applyNumberFormat="1" applyFont="1" applyFill="1" applyBorder="1" applyAlignment="1"/>
    <xf numFmtId="0" fontId="25" fillId="0" borderId="0" xfId="308" applyNumberFormat="1" applyFont="1" applyFill="1" applyAlignment="1"/>
    <xf numFmtId="0" fontId="25" fillId="0" borderId="0" xfId="308" applyFont="1" applyFill="1" applyAlignment="1">
      <alignment horizontal="center"/>
    </xf>
    <xf numFmtId="164" fontId="25" fillId="0" borderId="0" xfId="160" applyNumberFormat="1" applyFont="1" applyFill="1" applyAlignment="1">
      <alignment horizontal="center"/>
    </xf>
    <xf numFmtId="49" fontId="25" fillId="0" borderId="0" xfId="309" applyNumberFormat="1" applyFont="1" applyFill="1" applyAlignment="1">
      <alignment horizontal="center"/>
    </xf>
    <xf numFmtId="41" fontId="25" fillId="0" borderId="0" xfId="160" applyNumberFormat="1" applyFont="1" applyFill="1" applyAlignment="1">
      <alignment horizontal="left"/>
    </xf>
    <xf numFmtId="0" fontId="25" fillId="0" borderId="0" xfId="309" applyFont="1" applyFill="1" applyAlignment="1">
      <alignment vertical="top"/>
    </xf>
    <xf numFmtId="0" fontId="25" fillId="0" borderId="0" xfId="0" applyFont="1" applyFill="1"/>
    <xf numFmtId="0" fontId="25" fillId="0" borderId="0" xfId="0" applyFont="1"/>
    <xf numFmtId="0" fontId="25" fillId="0" borderId="0" xfId="309" applyNumberFormat="1" applyFont="1" applyFill="1" applyAlignment="1">
      <alignment vertical="top"/>
    </xf>
    <xf numFmtId="164" fontId="25" fillId="0" borderId="0" xfId="160" quotePrefix="1" applyNumberFormat="1" applyFont="1" applyFill="1" applyAlignment="1">
      <alignment horizontal="center"/>
    </xf>
    <xf numFmtId="1" fontId="25" fillId="0" borderId="0" xfId="309" quotePrefix="1" applyNumberFormat="1" applyFont="1" applyFill="1" applyAlignment="1">
      <alignment horizontal="center"/>
    </xf>
    <xf numFmtId="1" fontId="25" fillId="0" borderId="0" xfId="309" applyNumberFormat="1" applyFont="1" applyFill="1" applyAlignment="1">
      <alignment horizontal="center"/>
    </xf>
    <xf numFmtId="170" fontId="25" fillId="0" borderId="0" xfId="305" applyNumberFormat="1" applyFont="1" applyFill="1" applyBorder="1" applyAlignment="1"/>
    <xf numFmtId="37" fontId="23" fillId="0" borderId="0" xfId="0" applyNumberFormat="1" applyFont="1" applyFill="1" applyAlignment="1" applyProtection="1"/>
    <xf numFmtId="37" fontId="25" fillId="0" borderId="0" xfId="0" applyNumberFormat="1" applyFont="1" applyProtection="1"/>
    <xf numFmtId="37" fontId="23" fillId="0" borderId="0" xfId="0" applyNumberFormat="1" applyFont="1" applyFill="1" applyAlignment="1" applyProtection="1">
      <alignment vertical="top"/>
    </xf>
    <xf numFmtId="37" fontId="25" fillId="0" borderId="0" xfId="0" applyNumberFormat="1" applyFont="1" applyFill="1" applyProtection="1"/>
    <xf numFmtId="0" fontId="25" fillId="0" borderId="0" xfId="304" applyFont="1" applyFill="1"/>
    <xf numFmtId="164" fontId="25" fillId="0" borderId="0" xfId="160" applyNumberFormat="1" applyFont="1" applyFill="1" applyAlignment="1" applyProtection="1">
      <alignment horizontal="right"/>
    </xf>
    <xf numFmtId="164" fontId="25" fillId="0" borderId="0" xfId="160" applyNumberFormat="1" applyFont="1" applyFill="1" applyBorder="1" applyAlignment="1" applyProtection="1">
      <alignment horizontal="right"/>
    </xf>
    <xf numFmtId="37" fontId="25" fillId="0" borderId="0" xfId="0" applyNumberFormat="1" applyFont="1" applyFill="1" applyAlignment="1" applyProtection="1">
      <alignment horizontal="left"/>
    </xf>
    <xf numFmtId="164" fontId="25" fillId="0" borderId="0" xfId="0" applyNumberFormat="1" applyFont="1"/>
    <xf numFmtId="0" fontId="25" fillId="0" borderId="0" xfId="0" applyFont="1" applyFill="1" applyAlignment="1">
      <alignment horizontal="centerContinuous" vertical="top"/>
    </xf>
    <xf numFmtId="0" fontId="23" fillId="0" borderId="0" xfId="160" applyNumberFormat="1" applyFont="1" applyAlignment="1"/>
    <xf numFmtId="164" fontId="25" fillId="0" borderId="23" xfId="160" applyNumberFormat="1" applyFont="1" applyFill="1" applyBorder="1"/>
    <xf numFmtId="0" fontId="23" fillId="0" borderId="0" xfId="160" applyNumberFormat="1" applyFont="1" applyAlignment="1">
      <alignment horizontal="left" vertical="top"/>
    </xf>
    <xf numFmtId="0" fontId="23" fillId="0" borderId="0" xfId="305" applyFont="1" applyFill="1" applyAlignment="1"/>
    <xf numFmtId="164" fontId="30" fillId="0" borderId="0" xfId="160" applyNumberFormat="1" applyFont="1" applyFill="1"/>
    <xf numFmtId="0" fontId="23" fillId="0" borderId="0" xfId="160" applyNumberFormat="1" applyFont="1" applyFill="1" applyAlignment="1">
      <alignment vertical="top"/>
    </xf>
    <xf numFmtId="164" fontId="25" fillId="0" borderId="22" xfId="160" applyNumberFormat="1" applyFont="1" applyFill="1" applyBorder="1"/>
    <xf numFmtId="0" fontId="23" fillId="0" borderId="0" xfId="0" applyNumberFormat="1" applyFont="1" applyAlignment="1">
      <alignment horizontal="center" vertical="top"/>
    </xf>
    <xf numFmtId="0" fontId="23" fillId="0" borderId="0" xfId="0" applyNumberFormat="1" applyFont="1" applyFill="1" applyAlignment="1">
      <alignment horizontal="left" vertical="top" indent="1"/>
    </xf>
    <xf numFmtId="0" fontId="25" fillId="0" borderId="0" xfId="0" applyNumberFormat="1" applyFont="1" applyFill="1" applyAlignment="1">
      <alignment horizontal="left" vertical="top"/>
    </xf>
    <xf numFmtId="0" fontId="25" fillId="0" borderId="0" xfId="0" applyNumberFormat="1" applyFont="1" applyFill="1" applyAlignment="1">
      <alignment horizontal="left" vertical="top" indent="1"/>
    </xf>
    <xf numFmtId="49" fontId="23" fillId="0" borderId="0" xfId="160" applyNumberFormat="1" applyFont="1" applyFill="1"/>
    <xf numFmtId="0" fontId="26" fillId="0" borderId="0" xfId="309" applyFont="1" applyFill="1" applyAlignment="1"/>
    <xf numFmtId="0" fontId="23" fillId="0" borderId="0" xfId="309" applyNumberFormat="1" applyFont="1" applyFill="1" applyAlignment="1"/>
    <xf numFmtId="0" fontId="23" fillId="0" borderId="0" xfId="0" applyNumberFormat="1" applyFont="1" applyFill="1" applyAlignment="1" applyProtection="1">
      <alignment vertical="top"/>
    </xf>
    <xf numFmtId="0" fontId="23" fillId="0" borderId="0" xfId="160" applyNumberFormat="1" applyFont="1" applyAlignment="1">
      <alignment vertical="top"/>
    </xf>
    <xf numFmtId="0" fontId="23" fillId="0" borderId="0" xfId="309" quotePrefix="1" applyNumberFormat="1" applyFont="1" applyAlignment="1">
      <alignment horizontal="left" vertical="top"/>
    </xf>
    <xf numFmtId="0" fontId="25" fillId="0" borderId="0" xfId="303" applyFont="1" applyFill="1" applyBorder="1" applyAlignment="1"/>
    <xf numFmtId="164" fontId="25" fillId="0" borderId="24" xfId="160" applyNumberFormat="1" applyFont="1" applyFill="1" applyBorder="1"/>
    <xf numFmtId="164" fontId="25" fillId="0" borderId="25" xfId="160" applyNumberFormat="1" applyFont="1" applyFill="1" applyBorder="1"/>
    <xf numFmtId="164" fontId="25" fillId="0" borderId="26" xfId="160" applyNumberFormat="1" applyFont="1" applyFill="1" applyBorder="1"/>
    <xf numFmtId="164" fontId="25" fillId="0" borderId="27" xfId="160" applyNumberFormat="1" applyFont="1" applyFill="1" applyBorder="1"/>
    <xf numFmtId="164" fontId="25" fillId="0" borderId="15" xfId="160" applyNumberFormat="1" applyFont="1" applyFill="1" applyBorder="1"/>
    <xf numFmtId="164" fontId="25" fillId="0" borderId="28" xfId="160" applyNumberFormat="1" applyFont="1" applyFill="1" applyBorder="1"/>
    <xf numFmtId="164" fontId="25" fillId="0" borderId="0" xfId="160" applyNumberFormat="1" applyFont="1" applyFill="1" applyAlignment="1">
      <alignment horizontal="justify" vertical="top"/>
    </xf>
    <xf numFmtId="164" fontId="25" fillId="0" borderId="0" xfId="195" applyNumberFormat="1" applyFont="1" applyFill="1" applyAlignment="1">
      <alignment horizontal="justify" vertical="top"/>
    </xf>
    <xf numFmtId="164" fontId="25" fillId="0" borderId="0" xfId="160" applyNumberFormat="1" applyFont="1" applyFill="1" applyBorder="1" applyAlignment="1">
      <alignment horizontal="justify" vertical="top"/>
    </xf>
    <xf numFmtId="164" fontId="25" fillId="0" borderId="2" xfId="195" applyNumberFormat="1" applyFont="1" applyFill="1" applyBorder="1" applyAlignment="1">
      <alignment horizontal="justify" vertical="top"/>
    </xf>
    <xf numFmtId="164" fontId="25" fillId="0" borderId="18" xfId="309" applyNumberFormat="1" applyFont="1" applyFill="1" applyBorder="1" applyAlignment="1">
      <alignment horizontal="justify" vertical="top"/>
    </xf>
    <xf numFmtId="164" fontId="25" fillId="0" borderId="0" xfId="160" applyNumberFormat="1" applyFont="1" applyAlignment="1"/>
    <xf numFmtId="164" fontId="25" fillId="0" borderId="0" xfId="304" applyNumberFormat="1" applyFont="1" applyFill="1"/>
    <xf numFmtId="164" fontId="25" fillId="29" borderId="0" xfId="160" applyNumberFormat="1" applyFont="1" applyFill="1"/>
    <xf numFmtId="164" fontId="23" fillId="29" borderId="18" xfId="160" applyNumberFormat="1" applyFont="1" applyFill="1" applyBorder="1"/>
    <xf numFmtId="164" fontId="23" fillId="29" borderId="29" xfId="160" applyNumberFormat="1" applyFont="1" applyFill="1" applyBorder="1"/>
    <xf numFmtId="0" fontId="23" fillId="0" borderId="0" xfId="309" quotePrefix="1" applyFont="1" applyFill="1" applyBorder="1" applyAlignment="1">
      <alignment horizontal="centerContinuous"/>
    </xf>
    <xf numFmtId="0" fontId="25" fillId="0" borderId="0" xfId="0" applyFont="1" applyBorder="1" applyAlignment="1">
      <alignment horizontal="centerContinuous"/>
    </xf>
    <xf numFmtId="0" fontId="8" fillId="0" borderId="0" xfId="309" applyFont="1" applyFill="1" applyAlignment="1">
      <alignment horizontal="centerContinuous"/>
    </xf>
    <xf numFmtId="0" fontId="78" fillId="0" borderId="0" xfId="309" applyFont="1" applyAlignment="1">
      <alignment horizontal="center"/>
    </xf>
    <xf numFmtId="0" fontId="8" fillId="0" borderId="0" xfId="309" applyFont="1"/>
    <xf numFmtId="0" fontId="79" fillId="0" borderId="0" xfId="309" applyFont="1" applyAlignment="1">
      <alignment horizontal="center"/>
    </xf>
    <xf numFmtId="0" fontId="78" fillId="0" borderId="0" xfId="160" applyNumberFormat="1" applyFont="1" applyAlignment="1">
      <alignment horizontal="center"/>
    </xf>
    <xf numFmtId="164" fontId="8" fillId="0" borderId="0" xfId="160" applyNumberFormat="1" applyFont="1"/>
    <xf numFmtId="164" fontId="8" fillId="0" borderId="0" xfId="160" applyNumberFormat="1" applyFont="1" applyFill="1"/>
    <xf numFmtId="0" fontId="8" fillId="0" borderId="0" xfId="309" applyFont="1" applyFill="1"/>
    <xf numFmtId="164" fontId="8" fillId="0" borderId="0" xfId="160" applyNumberFormat="1" applyFont="1" applyFill="1" applyBorder="1"/>
    <xf numFmtId="0" fontId="8" fillId="0" borderId="0" xfId="160" applyNumberFormat="1" applyFont="1" applyFill="1" applyAlignment="1">
      <alignment horizontal="center"/>
    </xf>
    <xf numFmtId="164" fontId="8" fillId="0" borderId="0" xfId="160" applyNumberFormat="1" applyFont="1" applyFill="1" applyAlignment="1">
      <alignment vertical="center"/>
    </xf>
    <xf numFmtId="49" fontId="8" fillId="0" borderId="0" xfId="160" applyNumberFormat="1" applyFont="1" applyFill="1"/>
    <xf numFmtId="164" fontId="8" fillId="0" borderId="0" xfId="176" applyNumberFormat="1" applyFont="1" applyFill="1"/>
    <xf numFmtId="49" fontId="8" fillId="0" borderId="0" xfId="309" applyNumberFormat="1" applyFont="1" applyAlignment="1"/>
    <xf numFmtId="49" fontId="8" fillId="0" borderId="0" xfId="160" applyNumberFormat="1" applyFont="1" applyFill="1" applyAlignment="1">
      <alignment vertical="center"/>
    </xf>
    <xf numFmtId="49" fontId="8" fillId="0" borderId="0" xfId="160" applyNumberFormat="1" applyFont="1" applyFill="1" applyAlignment="1">
      <alignment horizontal="left" indent="1"/>
    </xf>
    <xf numFmtId="49" fontId="78" fillId="0" borderId="0" xfId="160" applyNumberFormat="1" applyFont="1" applyFill="1"/>
    <xf numFmtId="164" fontId="8" fillId="0" borderId="18" xfId="160" applyNumberFormat="1" applyFont="1" applyFill="1" applyBorder="1"/>
    <xf numFmtId="0" fontId="8" fillId="0" borderId="0" xfId="160" applyNumberFormat="1" applyFont="1" applyFill="1" applyAlignment="1">
      <alignment horizontal="left" indent="1"/>
    </xf>
    <xf numFmtId="37" fontId="8" fillId="0" borderId="0" xfId="0" applyNumberFormat="1" applyFont="1" applyFill="1" applyProtection="1"/>
    <xf numFmtId="164" fontId="8" fillId="0" borderId="0" xfId="160" applyNumberFormat="1" applyFont="1" applyFill="1" applyAlignment="1" applyProtection="1">
      <alignment horizontal="right"/>
    </xf>
    <xf numFmtId="17" fontId="80" fillId="0" borderId="0" xfId="0" applyNumberFormat="1" applyFont="1" applyFill="1" applyBorder="1" applyAlignment="1">
      <alignment horizontal="center"/>
    </xf>
    <xf numFmtId="0" fontId="8" fillId="0" borderId="0" xfId="0" applyFont="1"/>
    <xf numFmtId="0" fontId="8" fillId="0" borderId="0" xfId="0" applyFont="1" applyFill="1"/>
    <xf numFmtId="164" fontId="8" fillId="0" borderId="0" xfId="160" applyNumberFormat="1" applyFont="1" applyFill="1" applyBorder="1" applyAlignment="1" applyProtection="1">
      <alignment horizontal="right"/>
    </xf>
    <xf numFmtId="164" fontId="8" fillId="0" borderId="0" xfId="160" applyNumberFormat="1" applyFont="1" applyFill="1" applyAlignment="1">
      <alignment horizontal="right"/>
    </xf>
    <xf numFmtId="0" fontId="8" fillId="30" borderId="0" xfId="0" applyFont="1" applyFill="1"/>
    <xf numFmtId="37" fontId="8" fillId="0" borderId="0" xfId="0" applyNumberFormat="1" applyFont="1" applyFill="1" applyBorder="1" applyAlignment="1" applyProtection="1">
      <alignment horizontal="right"/>
    </xf>
    <xf numFmtId="0" fontId="8" fillId="0" borderId="0" xfId="304" applyFont="1" applyFill="1"/>
    <xf numFmtId="37" fontId="78" fillId="0" borderId="0" xfId="0" applyNumberFormat="1" applyFont="1" applyFill="1" applyAlignment="1" applyProtection="1"/>
    <xf numFmtId="0" fontId="78" fillId="0" borderId="0" xfId="309" applyFont="1" applyFill="1"/>
    <xf numFmtId="41" fontId="25" fillId="0" borderId="0" xfId="160" applyNumberFormat="1" applyFont="1"/>
    <xf numFmtId="187" fontId="25" fillId="0" borderId="0" xfId="0" applyNumberFormat="1" applyFont="1" applyAlignment="1">
      <alignment vertical="top"/>
    </xf>
    <xf numFmtId="164" fontId="25" fillId="31" borderId="0" xfId="160" applyNumberFormat="1" applyFont="1" applyFill="1"/>
    <xf numFmtId="175" fontId="23" fillId="0" borderId="30" xfId="160" applyNumberFormat="1" applyFont="1" applyFill="1" applyBorder="1" applyAlignment="1">
      <alignment horizontal="center"/>
    </xf>
    <xf numFmtId="164" fontId="23" fillId="0" borderId="18" xfId="160" applyNumberFormat="1" applyFont="1" applyFill="1" applyBorder="1"/>
    <xf numFmtId="164" fontId="23" fillId="0" borderId="29" xfId="160" applyNumberFormat="1" applyFont="1" applyFill="1" applyBorder="1"/>
    <xf numFmtId="43" fontId="25" fillId="0" borderId="0" xfId="160" applyFont="1" applyBorder="1" applyAlignment="1">
      <alignment vertical="top"/>
    </xf>
    <xf numFmtId="37" fontId="78" fillId="0" borderId="0" xfId="0" applyNumberFormat="1" applyFont="1" applyFill="1" applyProtection="1"/>
    <xf numFmtId="43" fontId="25" fillId="0" borderId="0" xfId="309" quotePrefix="1" applyNumberFormat="1" applyFont="1" applyFill="1" applyAlignment="1">
      <alignment horizontal="left"/>
    </xf>
    <xf numFmtId="164" fontId="23" fillId="30" borderId="18" xfId="160" applyNumberFormat="1" applyFont="1" applyFill="1" applyBorder="1"/>
    <xf numFmtId="16" fontId="25" fillId="0" borderId="0" xfId="309" quotePrefix="1" applyNumberFormat="1" applyFont="1" applyFill="1" applyAlignment="1">
      <alignment horizontal="center"/>
    </xf>
    <xf numFmtId="0" fontId="0" fillId="0" borderId="0" xfId="0" applyAlignment="1">
      <alignment vertical="top" wrapText="1"/>
    </xf>
    <xf numFmtId="0" fontId="29" fillId="0" borderId="0" xfId="0" applyFont="1"/>
    <xf numFmtId="164" fontId="25" fillId="0" borderId="0" xfId="160" quotePrefix="1" applyNumberFormat="1" applyFont="1" applyFill="1" applyBorder="1" applyAlignment="1">
      <alignment horizontal="left"/>
    </xf>
    <xf numFmtId="164" fontId="0" fillId="0" borderId="0" xfId="160" applyNumberFormat="1" applyFont="1"/>
    <xf numFmtId="0" fontId="0" fillId="0" borderId="1" xfId="0" applyBorder="1" applyAlignment="1">
      <alignment horizontal="center"/>
    </xf>
    <xf numFmtId="0" fontId="25" fillId="0" borderId="0" xfId="309" applyFont="1" applyAlignment="1">
      <alignment horizontal="center"/>
    </xf>
    <xf numFmtId="0" fontId="25" fillId="0" borderId="0" xfId="201" applyNumberFormat="1" applyFont="1" applyAlignment="1">
      <alignment horizontal="left"/>
    </xf>
    <xf numFmtId="0" fontId="25" fillId="0" borderId="0" xfId="201" applyNumberFormat="1" applyFont="1" applyAlignment="1">
      <alignment horizontal="left" indent="1"/>
    </xf>
    <xf numFmtId="43" fontId="25" fillId="0" borderId="0" xfId="160" applyFont="1"/>
    <xf numFmtId="0" fontId="23" fillId="0" borderId="0" xfId="309" applyFont="1"/>
    <xf numFmtId="0" fontId="25" fillId="0" borderId="0" xfId="160" applyNumberFormat="1" applyFont="1" applyFill="1" applyAlignment="1">
      <alignment horizontal="center"/>
    </xf>
    <xf numFmtId="49" fontId="25" fillId="0" borderId="0" xfId="309" quotePrefix="1" applyNumberFormat="1" applyFont="1" applyAlignment="1">
      <alignment horizontal="center"/>
    </xf>
    <xf numFmtId="164" fontId="25" fillId="0" borderId="0" xfId="160" quotePrefix="1" applyNumberFormat="1" applyFont="1" applyFill="1"/>
    <xf numFmtId="0" fontId="25" fillId="0" borderId="0" xfId="309" applyFont="1" applyAlignment="1">
      <alignment horizontal="center" vertical="center"/>
    </xf>
    <xf numFmtId="164" fontId="25" fillId="0" borderId="18" xfId="160" applyNumberFormat="1" applyFont="1" applyFill="1" applyBorder="1" applyAlignment="1">
      <alignment vertical="center"/>
    </xf>
    <xf numFmtId="49" fontId="23" fillId="0" borderId="0" xfId="309" applyNumberFormat="1" applyFont="1" applyAlignment="1">
      <alignment vertical="center"/>
    </xf>
    <xf numFmtId="0" fontId="23" fillId="0" borderId="0" xfId="309" applyFont="1" applyAlignment="1">
      <alignment vertical="center"/>
    </xf>
    <xf numFmtId="0" fontId="25" fillId="0" borderId="0" xfId="309" applyFont="1" applyAlignment="1">
      <alignment vertical="center"/>
    </xf>
    <xf numFmtId="164" fontId="25" fillId="0" borderId="0" xfId="160" applyNumberFormat="1" applyFont="1" applyFill="1" applyBorder="1" applyAlignment="1">
      <alignment vertical="center"/>
    </xf>
    <xf numFmtId="49" fontId="23" fillId="0" borderId="0" xfId="0" applyNumberFormat="1" applyFont="1" applyFill="1" applyAlignment="1" applyProtection="1">
      <alignment horizontal="center"/>
    </xf>
    <xf numFmtId="0" fontId="23" fillId="0" borderId="0" xfId="309" quotePrefix="1" applyFont="1" applyAlignment="1">
      <alignment horizontal="center"/>
    </xf>
    <xf numFmtId="17" fontId="62" fillId="0" borderId="0" xfId="0" applyNumberFormat="1" applyFont="1" applyFill="1" applyBorder="1" applyAlignment="1">
      <alignment horizontal="center"/>
    </xf>
    <xf numFmtId="37" fontId="25" fillId="0" borderId="0" xfId="0" applyNumberFormat="1" applyFont="1" applyFill="1" applyAlignment="1" applyProtection="1">
      <alignment horizontal="right"/>
    </xf>
    <xf numFmtId="0" fontId="25" fillId="0" borderId="0" xfId="0" applyFont="1" applyFill="1" applyAlignment="1">
      <alignment horizontal="left"/>
    </xf>
    <xf numFmtId="164" fontId="25" fillId="0" borderId="19" xfId="160" applyNumberFormat="1" applyFont="1" applyFill="1" applyBorder="1" applyAlignment="1" applyProtection="1">
      <alignment horizontal="right"/>
    </xf>
    <xf numFmtId="164" fontId="25" fillId="0" borderId="20" xfId="160" applyNumberFormat="1" applyFont="1" applyFill="1" applyBorder="1" applyAlignment="1" applyProtection="1">
      <alignment horizontal="right"/>
    </xf>
    <xf numFmtId="164" fontId="25" fillId="0" borderId="21" xfId="160" applyNumberFormat="1" applyFont="1" applyFill="1" applyBorder="1" applyAlignment="1" applyProtection="1">
      <alignment horizontal="right"/>
    </xf>
    <xf numFmtId="164" fontId="25" fillId="0" borderId="0" xfId="160" applyNumberFormat="1" applyFont="1" applyFill="1" applyBorder="1" applyAlignment="1" applyProtection="1">
      <alignment horizontal="right" vertical="center"/>
    </xf>
    <xf numFmtId="164" fontId="25" fillId="0" borderId="2" xfId="160" applyNumberFormat="1" applyFont="1" applyFill="1" applyBorder="1" applyAlignment="1" applyProtection="1">
      <alignment horizontal="right" vertical="center"/>
    </xf>
    <xf numFmtId="0" fontId="25" fillId="0" borderId="0" xfId="0" applyFont="1" applyFill="1" applyAlignment="1">
      <alignment horizontal="left" indent="1"/>
    </xf>
    <xf numFmtId="164" fontId="25" fillId="0" borderId="0" xfId="160" applyNumberFormat="1" applyFont="1" applyFill="1" applyAlignment="1">
      <alignment horizontal="right"/>
    </xf>
    <xf numFmtId="0" fontId="25" fillId="30" borderId="0" xfId="0" applyFont="1" applyFill="1"/>
    <xf numFmtId="0" fontId="25" fillId="0" borderId="0" xfId="306" applyFont="1" applyFill="1" applyAlignment="1"/>
    <xf numFmtId="37" fontId="25" fillId="0" borderId="0" xfId="0" applyNumberFormat="1" applyFont="1" applyFill="1" applyBorder="1" applyAlignment="1" applyProtection="1">
      <alignment horizontal="right"/>
    </xf>
    <xf numFmtId="0" fontId="25" fillId="0" borderId="0" xfId="306" applyFont="1" applyFill="1" applyAlignment="1">
      <alignment horizontal="left" indent="1"/>
    </xf>
    <xf numFmtId="164" fontId="25" fillId="0" borderId="19" xfId="160" applyNumberFormat="1" applyFont="1" applyBorder="1"/>
    <xf numFmtId="164" fontId="25" fillId="0" borderId="20" xfId="160" applyNumberFormat="1" applyFont="1" applyBorder="1"/>
    <xf numFmtId="49" fontId="25" fillId="0" borderId="0" xfId="309" applyNumberFormat="1" applyFont="1" applyAlignment="1"/>
    <xf numFmtId="164" fontId="25" fillId="0" borderId="21" xfId="176" applyNumberFormat="1" applyFont="1" applyFill="1" applyBorder="1"/>
    <xf numFmtId="164" fontId="25" fillId="0" borderId="21" xfId="160" applyNumberFormat="1" applyFont="1" applyBorder="1"/>
    <xf numFmtId="164" fontId="25" fillId="0" borderId="0" xfId="0" applyNumberFormat="1" applyFont="1" applyFill="1"/>
    <xf numFmtId="37" fontId="25" fillId="0" borderId="0" xfId="0" applyNumberFormat="1" applyFont="1" applyFill="1" applyAlignment="1" applyProtection="1"/>
    <xf numFmtId="173" fontId="25" fillId="0" borderId="0" xfId="160" applyNumberFormat="1" applyFont="1" applyFill="1"/>
    <xf numFmtId="168" fontId="25" fillId="0" borderId="0" xfId="160" applyNumberFormat="1" applyFont="1" applyFill="1"/>
    <xf numFmtId="164" fontId="23" fillId="0" borderId="31" xfId="160" quotePrefix="1" applyNumberFormat="1" applyFont="1" applyFill="1" applyBorder="1" applyAlignment="1"/>
    <xf numFmtId="164" fontId="23" fillId="0" borderId="0" xfId="160" quotePrefix="1" applyNumberFormat="1" applyFont="1" applyFill="1" applyBorder="1" applyAlignment="1"/>
    <xf numFmtId="175" fontId="23" fillId="0" borderId="0" xfId="160" applyNumberFormat="1" applyFont="1" applyFill="1" applyBorder="1" applyAlignment="1">
      <alignment horizontal="center"/>
    </xf>
    <xf numFmtId="164" fontId="25" fillId="0" borderId="1" xfId="160" applyNumberFormat="1" applyFont="1" applyFill="1" applyBorder="1"/>
    <xf numFmtId="0" fontId="29" fillId="0" borderId="0" xfId="0" applyFont="1" applyFill="1"/>
    <xf numFmtId="0" fontId="84" fillId="0" borderId="0" xfId="0" applyFont="1" applyFill="1"/>
    <xf numFmtId="0" fontId="62" fillId="0" borderId="0" xfId="0" applyFont="1" applyFill="1"/>
    <xf numFmtId="49" fontId="25" fillId="0" borderId="0" xfId="309" applyNumberFormat="1" applyFont="1" applyFill="1" applyAlignment="1">
      <alignment horizontal="left" indent="1"/>
    </xf>
    <xf numFmtId="0" fontId="25" fillId="0" borderId="0" xfId="309" applyFont="1" applyAlignment="1">
      <alignment horizontal="left" indent="2"/>
    </xf>
    <xf numFmtId="0" fontId="25" fillId="0" borderId="0" xfId="309" applyFont="1" applyFill="1" applyAlignment="1">
      <alignment horizontal="left" indent="2"/>
    </xf>
    <xf numFmtId="0" fontId="25" fillId="0" borderId="0" xfId="0" applyFont="1" applyFill="1" applyAlignment="1">
      <alignment horizontal="left" indent="2"/>
    </xf>
    <xf numFmtId="0" fontId="25" fillId="0" borderId="0" xfId="309" applyFont="1" applyAlignment="1">
      <alignment horizontal="left" indent="1"/>
    </xf>
    <xf numFmtId="0" fontId="23" fillId="0" borderId="0" xfId="0" applyNumberFormat="1" applyFont="1" applyFill="1"/>
    <xf numFmtId="0" fontId="25" fillId="0" borderId="0" xfId="309" applyFont="1" applyFill="1" applyAlignment="1">
      <alignment horizontal="left" indent="1"/>
    </xf>
    <xf numFmtId="49" fontId="25" fillId="0" borderId="0" xfId="160" applyNumberFormat="1" applyFont="1" applyFill="1" applyAlignment="1">
      <alignment horizontal="left" indent="1"/>
    </xf>
    <xf numFmtId="0" fontId="23" fillId="0" borderId="0" xfId="0" applyFont="1" applyFill="1"/>
    <xf numFmtId="0" fontId="23" fillId="0" borderId="0" xfId="0" applyFont="1" applyFill="1" applyAlignment="1">
      <alignment horizontal="left"/>
    </xf>
    <xf numFmtId="0" fontId="23" fillId="0" borderId="0" xfId="309" applyFont="1" applyAlignment="1">
      <alignment horizontal="left" indent="1"/>
    </xf>
    <xf numFmtId="164" fontId="29" fillId="0" borderId="0" xfId="160" applyNumberFormat="1" applyFont="1" applyFill="1"/>
    <xf numFmtId="164" fontId="29" fillId="0" borderId="0" xfId="160" applyNumberFormat="1" applyFont="1" applyFill="1" applyBorder="1"/>
    <xf numFmtId="0" fontId="29" fillId="0" borderId="0" xfId="0" applyFont="1" applyFill="1" applyBorder="1"/>
    <xf numFmtId="0" fontId="85" fillId="0" borderId="1" xfId="0" applyNumberFormat="1" applyFont="1" applyBorder="1" applyAlignment="1">
      <alignment horizontal="center" vertical="center" wrapText="1"/>
    </xf>
    <xf numFmtId="0" fontId="25" fillId="30" borderId="0" xfId="309" applyFont="1" applyFill="1"/>
    <xf numFmtId="164" fontId="25" fillId="30" borderId="0" xfId="160" applyNumberFormat="1" applyFont="1" applyFill="1" applyBorder="1"/>
    <xf numFmtId="164" fontId="23" fillId="0" borderId="0" xfId="160" quotePrefix="1" applyNumberFormat="1" applyFont="1" applyFill="1" applyAlignment="1">
      <alignment horizontal="center" vertical="center" wrapText="1"/>
    </xf>
    <xf numFmtId="0" fontId="23" fillId="0" borderId="0" xfId="309" quotePrefix="1" applyFont="1" applyFill="1" applyAlignment="1">
      <alignment horizontal="center" vertical="center" wrapText="1"/>
    </xf>
    <xf numFmtId="0" fontId="23" fillId="0" borderId="0" xfId="309" applyFont="1" applyFill="1" applyAlignment="1">
      <alignment horizontal="center" vertical="center" wrapText="1"/>
    </xf>
    <xf numFmtId="0" fontId="86" fillId="0" borderId="0" xfId="309" applyFont="1"/>
    <xf numFmtId="0" fontId="87" fillId="0" borderId="0" xfId="309" applyFont="1" applyAlignment="1">
      <alignment horizontal="center"/>
    </xf>
    <xf numFmtId="0" fontId="88" fillId="0" borderId="0" xfId="309" applyFont="1" applyAlignment="1">
      <alignment horizontal="center"/>
    </xf>
    <xf numFmtId="0" fontId="88" fillId="0" borderId="0" xfId="309" applyFont="1"/>
    <xf numFmtId="164" fontId="86" fillId="0" borderId="0" xfId="160" applyNumberFormat="1" applyFont="1" applyFill="1"/>
    <xf numFmtId="0" fontId="86" fillId="0" borderId="0" xfId="309" applyFont="1" applyFill="1"/>
    <xf numFmtId="164" fontId="86" fillId="0" borderId="0" xfId="160" applyNumberFormat="1" applyFont="1"/>
    <xf numFmtId="0" fontId="86" fillId="0" borderId="0" xfId="201" applyNumberFormat="1" applyFont="1" applyAlignment="1"/>
    <xf numFmtId="0" fontId="86" fillId="0" borderId="0" xfId="309" applyFont="1" applyAlignment="1">
      <alignment horizontal="center"/>
    </xf>
    <xf numFmtId="43" fontId="86" fillId="0" borderId="0" xfId="160" applyFont="1" applyFill="1"/>
    <xf numFmtId="0" fontId="86" fillId="0" borderId="0" xfId="201" applyNumberFormat="1" applyFont="1" applyAlignment="1">
      <alignment horizontal="left"/>
    </xf>
    <xf numFmtId="164" fontId="86" fillId="0" borderId="0" xfId="309" applyNumberFormat="1" applyFont="1"/>
    <xf numFmtId="164" fontId="86" fillId="0" borderId="0" xfId="160" applyNumberFormat="1" applyFont="1" applyFill="1" applyBorder="1"/>
    <xf numFmtId="0" fontId="86" fillId="0" borderId="0" xfId="309" applyFont="1" applyFill="1" applyAlignment="1">
      <alignment horizontal="center"/>
    </xf>
    <xf numFmtId="43" fontId="86" fillId="0" borderId="0" xfId="160" applyFont="1"/>
    <xf numFmtId="164" fontId="86" fillId="0" borderId="23" xfId="160" applyNumberFormat="1" applyFont="1" applyFill="1" applyBorder="1"/>
    <xf numFmtId="0" fontId="86" fillId="0" borderId="0" xfId="201" applyNumberFormat="1" applyFont="1" applyAlignment="1">
      <alignment horizontal="left" indent="1"/>
    </xf>
    <xf numFmtId="0" fontId="86" fillId="0" borderId="0" xfId="201" applyNumberFormat="1" applyFont="1" applyFill="1" applyAlignment="1"/>
    <xf numFmtId="43" fontId="86" fillId="0" borderId="0" xfId="160" applyFont="1" applyBorder="1"/>
    <xf numFmtId="0" fontId="86" fillId="0" borderId="0" xfId="160" applyNumberFormat="1" applyFont="1" applyFill="1" applyAlignment="1">
      <alignment horizontal="center"/>
    </xf>
    <xf numFmtId="0" fontId="86" fillId="0" borderId="0" xfId="309" applyFont="1" applyAlignment="1">
      <alignment horizontal="left"/>
    </xf>
    <xf numFmtId="49" fontId="86" fillId="0" borderId="0" xfId="309" quotePrefix="1" applyNumberFormat="1" applyFont="1" applyAlignment="1">
      <alignment horizontal="center"/>
    </xf>
    <xf numFmtId="49" fontId="86" fillId="0" borderId="0" xfId="309" applyNumberFormat="1" applyFont="1" applyFill="1" applyAlignment="1">
      <alignment horizontal="center"/>
    </xf>
    <xf numFmtId="1" fontId="86" fillId="0" borderId="0" xfId="309" quotePrefix="1" applyNumberFormat="1" applyFont="1" applyAlignment="1">
      <alignment horizontal="center"/>
    </xf>
    <xf numFmtId="37" fontId="86" fillId="0" borderId="0" xfId="309" applyNumberFormat="1" applyFont="1" applyFill="1" applyAlignment="1">
      <alignment horizontal="right" vertical="center" wrapText="1"/>
    </xf>
    <xf numFmtId="0" fontId="86" fillId="0" borderId="0" xfId="309" applyFont="1" applyAlignment="1">
      <alignment horizontal="center" vertical="center"/>
    </xf>
    <xf numFmtId="164" fontId="86" fillId="0" borderId="18" xfId="160" applyNumberFormat="1" applyFont="1" applyFill="1" applyBorder="1" applyAlignment="1">
      <alignment vertical="center"/>
    </xf>
    <xf numFmtId="164" fontId="86" fillId="0" borderId="0" xfId="160" applyNumberFormat="1" applyFont="1" applyFill="1" applyAlignment="1">
      <alignment vertical="center"/>
    </xf>
    <xf numFmtId="0" fontId="86" fillId="0" borderId="0" xfId="309" applyFont="1" applyAlignment="1">
      <alignment vertical="center"/>
    </xf>
    <xf numFmtId="49" fontId="88" fillId="0" borderId="0" xfId="309" applyNumberFormat="1" applyFont="1" applyAlignment="1">
      <alignment vertical="center"/>
    </xf>
    <xf numFmtId="0" fontId="88" fillId="0" borderId="0" xfId="309" applyFont="1" applyAlignment="1">
      <alignment vertical="center"/>
    </xf>
    <xf numFmtId="164" fontId="86" fillId="0" borderId="0" xfId="160" applyNumberFormat="1" applyFont="1" applyFill="1" applyBorder="1" applyAlignment="1">
      <alignment vertical="center"/>
    </xf>
    <xf numFmtId="164" fontId="86" fillId="0" borderId="0" xfId="160" applyNumberFormat="1" applyFont="1" applyBorder="1" applyAlignment="1">
      <alignment vertical="center"/>
    </xf>
    <xf numFmtId="49" fontId="88" fillId="0" borderId="0" xfId="309" applyNumberFormat="1" applyFont="1"/>
    <xf numFmtId="164" fontId="86" fillId="0" borderId="0" xfId="309" applyNumberFormat="1" applyFont="1" applyFill="1"/>
    <xf numFmtId="43" fontId="86" fillId="0" borderId="0" xfId="160" applyFont="1" applyFill="1" applyBorder="1"/>
    <xf numFmtId="0" fontId="29" fillId="0" borderId="0" xfId="0" applyFont="1" applyAlignment="1">
      <alignment vertical="top" wrapText="1"/>
    </xf>
    <xf numFmtId="0" fontId="29" fillId="0" borderId="0" xfId="0" applyFont="1" applyAlignment="1">
      <alignment vertical="top"/>
    </xf>
    <xf numFmtId="0" fontId="88" fillId="0" borderId="0" xfId="309" quotePrefix="1" applyFont="1" applyFill="1" applyAlignment="1">
      <alignment horizontal="center"/>
    </xf>
    <xf numFmtId="0" fontId="0" fillId="0" borderId="0" xfId="0" applyFill="1" applyAlignment="1">
      <alignment vertical="top"/>
    </xf>
    <xf numFmtId="0" fontId="29" fillId="0" borderId="0" xfId="0" applyFont="1" applyFill="1" applyAlignment="1">
      <alignment vertical="top"/>
    </xf>
    <xf numFmtId="0" fontId="23" fillId="0" borderId="0" xfId="0" applyFont="1" applyAlignment="1"/>
    <xf numFmtId="0" fontId="8" fillId="0" borderId="0" xfId="0" applyFont="1" applyAlignment="1">
      <alignment horizontal="center" vertical="top" wrapText="1"/>
    </xf>
    <xf numFmtId="164" fontId="8" fillId="0" borderId="0" xfId="160" applyNumberFormat="1" applyFont="1" applyFill="1" applyAlignment="1">
      <alignment horizontal="left" indent="1"/>
    </xf>
    <xf numFmtId="0" fontId="8" fillId="0" borderId="0" xfId="309" applyFont="1" applyBorder="1"/>
    <xf numFmtId="0" fontId="25" fillId="0" borderId="0" xfId="160" applyNumberFormat="1" applyFont="1" applyFill="1" applyAlignment="1">
      <alignment horizontal="left"/>
    </xf>
    <xf numFmtId="0" fontId="23" fillId="0" borderId="0" xfId="0" applyFont="1" applyFill="1" applyBorder="1"/>
    <xf numFmtId="0" fontId="25" fillId="0" borderId="0" xfId="309" applyFont="1" applyFill="1" applyAlignment="1">
      <alignment horizontal="left" vertical="top"/>
    </xf>
    <xf numFmtId="17" fontId="23" fillId="0" borderId="0" xfId="0" quotePrefix="1" applyNumberFormat="1" applyFont="1" applyFill="1" applyBorder="1" applyAlignment="1">
      <alignment horizontal="center" wrapText="1"/>
    </xf>
    <xf numFmtId="49" fontId="23" fillId="0" borderId="0" xfId="0" applyNumberFormat="1" applyFont="1" applyFill="1" applyBorder="1" applyAlignment="1">
      <alignment horizontal="center" vertical="top"/>
    </xf>
    <xf numFmtId="49" fontId="23" fillId="0" borderId="0" xfId="0" applyNumberFormat="1" applyFont="1" applyFill="1" applyAlignment="1">
      <alignment horizontal="center" vertical="top"/>
    </xf>
    <xf numFmtId="0" fontId="23" fillId="0" borderId="0" xfId="309" applyNumberFormat="1" applyFont="1" applyFill="1" applyAlignment="1">
      <alignment horizontal="center" vertical="top"/>
    </xf>
    <xf numFmtId="0" fontId="0" fillId="0" borderId="0" xfId="0" applyAlignment="1">
      <alignment horizontal="right"/>
    </xf>
    <xf numFmtId="0" fontId="29" fillId="0" borderId="0" xfId="0" applyFont="1" applyFill="1" applyAlignment="1">
      <alignment horizontal="justify" vertical="top"/>
    </xf>
    <xf numFmtId="0" fontId="26" fillId="0" borderId="0" xfId="309" applyFont="1" applyFill="1" applyAlignment="1">
      <alignment horizontal="centerContinuous"/>
    </xf>
    <xf numFmtId="0" fontId="23" fillId="0" borderId="0" xfId="0" applyFont="1" applyAlignment="1">
      <alignment horizontal="centerContinuous"/>
    </xf>
    <xf numFmtId="0" fontId="23" fillId="0" borderId="0" xfId="309" applyFont="1" applyFill="1" applyBorder="1" applyAlignment="1">
      <alignment horizontal="centerContinuous"/>
    </xf>
    <xf numFmtId="164" fontId="29" fillId="0" borderId="0" xfId="0" applyNumberFormat="1" applyFont="1" applyAlignment="1">
      <alignment vertical="top" wrapText="1"/>
    </xf>
    <xf numFmtId="187" fontId="25" fillId="0" borderId="0" xfId="309" applyNumberFormat="1" applyFont="1" applyFill="1" applyAlignment="1">
      <alignment vertical="top"/>
    </xf>
    <xf numFmtId="1" fontId="23" fillId="0" borderId="0" xfId="160" applyNumberFormat="1" applyFont="1" applyFill="1" applyAlignment="1">
      <alignment horizontal="left" vertical="top"/>
    </xf>
    <xf numFmtId="49" fontId="23" fillId="0" borderId="0" xfId="0" applyNumberFormat="1" applyFont="1" applyFill="1" applyAlignment="1" applyProtection="1">
      <alignment horizontal="left"/>
    </xf>
    <xf numFmtId="0" fontId="29" fillId="33" borderId="0" xfId="0" applyFont="1" applyFill="1"/>
    <xf numFmtId="164" fontId="29" fillId="33" borderId="0" xfId="0" applyNumberFormat="1" applyFont="1" applyFill="1"/>
    <xf numFmtId="164" fontId="29" fillId="0" borderId="0" xfId="160" applyNumberFormat="1" applyFont="1"/>
    <xf numFmtId="164" fontId="29" fillId="0" borderId="0" xfId="0" applyNumberFormat="1" applyFont="1"/>
    <xf numFmtId="164" fontId="29" fillId="0" borderId="0" xfId="0" applyNumberFormat="1" applyFont="1" applyFill="1"/>
    <xf numFmtId="164" fontId="8" fillId="0" borderId="18" xfId="160" applyNumberFormat="1" applyFont="1" applyBorder="1"/>
    <xf numFmtId="164" fontId="0" fillId="0" borderId="0" xfId="0" applyNumberFormat="1"/>
    <xf numFmtId="0" fontId="78" fillId="0" borderId="0" xfId="309" quotePrefix="1" applyFont="1" applyFill="1" applyAlignment="1"/>
    <xf numFmtId="0" fontId="78" fillId="0" borderId="32" xfId="309" quotePrefix="1" applyFont="1" applyFill="1" applyBorder="1" applyAlignment="1"/>
    <xf numFmtId="0" fontId="78" fillId="0" borderId="7" xfId="309" quotePrefix="1" applyFont="1" applyFill="1" applyBorder="1" applyAlignment="1"/>
    <xf numFmtId="0" fontId="78" fillId="0" borderId="33" xfId="309" quotePrefix="1" applyFont="1" applyFill="1" applyBorder="1" applyAlignment="1"/>
    <xf numFmtId="0" fontId="25" fillId="0" borderId="0" xfId="309" applyFont="1" applyFill="1" applyAlignment="1">
      <alignment horizontal="center"/>
    </xf>
    <xf numFmtId="175" fontId="23" fillId="0" borderId="1" xfId="160" applyNumberFormat="1" applyFont="1" applyFill="1" applyBorder="1" applyAlignment="1">
      <alignment horizontal="center" wrapText="1"/>
    </xf>
    <xf numFmtId="164" fontId="23" fillId="0" borderId="1" xfId="160" applyNumberFormat="1" applyFont="1" applyFill="1" applyBorder="1" applyAlignment="1">
      <alignment horizontal="center" vertical="center"/>
    </xf>
    <xf numFmtId="0" fontId="0" fillId="34" borderId="0" xfId="0" applyFill="1" applyAlignment="1">
      <alignment horizontal="center"/>
    </xf>
    <xf numFmtId="0" fontId="0" fillId="34" borderId="0" xfId="0" applyFill="1"/>
    <xf numFmtId="164" fontId="0" fillId="34" borderId="0" xfId="160" applyNumberFormat="1" applyFont="1" applyFill="1"/>
    <xf numFmtId="0" fontId="0" fillId="34" borderId="0" xfId="0" applyFill="1" applyAlignment="1">
      <alignment horizontal="right"/>
    </xf>
    <xf numFmtId="0" fontId="20" fillId="34" borderId="0" xfId="0" applyFont="1" applyFill="1" applyAlignment="1">
      <alignment horizontal="right"/>
    </xf>
    <xf numFmtId="0" fontId="0" fillId="0" borderId="0" xfId="0" applyAlignment="1">
      <alignment horizontal="left"/>
    </xf>
    <xf numFmtId="0" fontId="25" fillId="0" borderId="0" xfId="309" applyFont="1" applyFill="1" applyAlignment="1">
      <alignment horizontal="left"/>
    </xf>
    <xf numFmtId="49" fontId="25" fillId="0" borderId="0" xfId="309" quotePrefix="1" applyNumberFormat="1" applyFont="1" applyFill="1" applyAlignment="1">
      <alignment horizontal="center"/>
    </xf>
    <xf numFmtId="0" fontId="18" fillId="0" borderId="0" xfId="0" applyFont="1"/>
    <xf numFmtId="164" fontId="86" fillId="0" borderId="21" xfId="160" applyNumberFormat="1" applyFont="1" applyFill="1" applyBorder="1"/>
    <xf numFmtId="0" fontId="23" fillId="0" borderId="0" xfId="385" applyNumberFormat="1" applyFont="1" applyFill="1" applyAlignment="1">
      <alignment vertical="center"/>
    </xf>
    <xf numFmtId="0" fontId="90" fillId="0" borderId="0" xfId="386" applyFont="1" applyFill="1" applyAlignment="1"/>
    <xf numFmtId="0" fontId="23" fillId="0" borderId="0" xfId="386" applyFont="1" applyFill="1" applyAlignment="1"/>
    <xf numFmtId="0" fontId="25" fillId="0" borderId="0" xfId="386" applyFont="1"/>
    <xf numFmtId="0" fontId="0" fillId="0" borderId="0" xfId="265" applyFont="1" applyAlignment="1"/>
    <xf numFmtId="164" fontId="91" fillId="0" borderId="0" xfId="386" applyNumberFormat="1" applyFont="1"/>
    <xf numFmtId="0" fontId="23" fillId="0" borderId="23" xfId="386" applyFont="1" applyFill="1" applyBorder="1" applyAlignment="1"/>
    <xf numFmtId="0" fontId="23" fillId="0" borderId="23" xfId="386" applyFont="1" applyBorder="1"/>
    <xf numFmtId="0" fontId="23" fillId="0" borderId="0" xfId="386" applyFont="1" applyFill="1" applyBorder="1" applyAlignment="1"/>
    <xf numFmtId="0" fontId="23" fillId="0" borderId="0" xfId="386" applyFont="1" applyBorder="1"/>
    <xf numFmtId="0" fontId="92" fillId="0" borderId="0" xfId="385" applyFont="1" applyFill="1" applyAlignment="1"/>
    <xf numFmtId="0" fontId="92" fillId="0" borderId="0" xfId="385" applyFont="1" applyFill="1" applyAlignment="1">
      <alignment horizontal="center" vertical="center" wrapText="1"/>
    </xf>
    <xf numFmtId="0" fontId="78" fillId="0" borderId="2" xfId="265" quotePrefix="1" applyFont="1" applyBorder="1" applyAlignment="1">
      <alignment vertical="top"/>
    </xf>
    <xf numFmtId="0" fontId="78" fillId="0" borderId="2" xfId="160" applyNumberFormat="1" applyFont="1" applyBorder="1" applyAlignment="1">
      <alignment horizontal="center"/>
    </xf>
    <xf numFmtId="0" fontId="78" fillId="0" borderId="0" xfId="265" quotePrefix="1" applyFont="1" applyBorder="1" applyAlignment="1">
      <alignment vertical="top"/>
    </xf>
    <xf numFmtId="0" fontId="93" fillId="0" borderId="0" xfId="385" applyFont="1" applyFill="1"/>
    <xf numFmtId="0" fontId="78" fillId="0" borderId="0" xfId="265" applyFont="1" applyBorder="1" applyAlignment="1">
      <alignment horizontal="center" vertical="center"/>
    </xf>
    <xf numFmtId="0" fontId="8" fillId="0" borderId="0" xfId="265" applyFont="1" applyBorder="1" applyAlignment="1">
      <alignment horizontal="center" vertical="center" wrapText="1"/>
    </xf>
    <xf numFmtId="0" fontId="78" fillId="0" borderId="0" xfId="160" applyNumberFormat="1" applyFont="1" applyBorder="1" applyAlignment="1">
      <alignment horizontal="center" vertical="center"/>
    </xf>
    <xf numFmtId="0" fontId="8" fillId="0" borderId="0" xfId="265" applyFont="1" applyBorder="1" applyAlignment="1">
      <alignment horizontal="center" vertical="top" wrapText="1"/>
    </xf>
    <xf numFmtId="0" fontId="78" fillId="0" borderId="0" xfId="386" applyFont="1" applyFill="1"/>
    <xf numFmtId="0" fontId="8" fillId="0" borderId="0" xfId="386" applyFont="1" applyFill="1"/>
    <xf numFmtId="0" fontId="78" fillId="0" borderId="0" xfId="311" applyFont="1" applyFill="1" applyAlignment="1">
      <alignment horizontal="left" vertical="top"/>
    </xf>
    <xf numFmtId="0" fontId="78" fillId="0" borderId="0" xfId="311" applyFont="1" applyFill="1" applyAlignment="1">
      <alignment horizontal="left" vertical="top" indent="1"/>
    </xf>
    <xf numFmtId="0" fontId="8" fillId="0" borderId="0" xfId="311" applyFont="1" applyFill="1" applyAlignment="1">
      <alignment horizontal="left" vertical="top" indent="1"/>
    </xf>
    <xf numFmtId="0" fontId="8" fillId="0" borderId="0" xfId="311" applyFont="1" applyFill="1" applyAlignment="1">
      <alignment horizontal="left" vertical="top"/>
    </xf>
    <xf numFmtId="0" fontId="25" fillId="0" borderId="0" xfId="387" applyFont="1" applyFill="1" applyAlignment="1">
      <alignment horizontal="left" vertical="top" indent="1"/>
    </xf>
    <xf numFmtId="0" fontId="29" fillId="0" borderId="0" xfId="265" applyFont="1" applyAlignment="1"/>
    <xf numFmtId="0" fontId="25" fillId="0" borderId="0" xfId="309" applyFont="1" applyFill="1" applyAlignment="1">
      <alignment horizontal="center"/>
    </xf>
    <xf numFmtId="0" fontId="25" fillId="0" borderId="0" xfId="201" applyNumberFormat="1" applyFont="1" applyFill="1" applyAlignment="1"/>
    <xf numFmtId="164" fontId="23" fillId="0" borderId="0" xfId="160" applyNumberFormat="1" applyFont="1" applyFill="1" applyAlignment="1">
      <alignment horizontal="right"/>
    </xf>
    <xf numFmtId="164" fontId="23" fillId="0" borderId="18" xfId="160" applyNumberFormat="1" applyFont="1" applyFill="1" applyBorder="1" applyAlignment="1" applyProtection="1">
      <alignment horizontal="right"/>
    </xf>
    <xf numFmtId="0" fontId="23" fillId="0" borderId="1" xfId="309" applyFont="1" applyBorder="1" applyAlignment="1">
      <alignment horizontal="center" vertical="center" wrapText="1"/>
    </xf>
    <xf numFmtId="0" fontId="85" fillId="0" borderId="23" xfId="0" applyNumberFormat="1" applyFont="1" applyBorder="1" applyAlignment="1">
      <alignment horizontal="center" vertical="center" wrapText="1"/>
    </xf>
    <xf numFmtId="0" fontId="8" fillId="0" borderId="0" xfId="309" applyFont="1" applyFill="1" applyAlignment="1">
      <alignment vertical="top"/>
    </xf>
    <xf numFmtId="0" fontId="85" fillId="0" borderId="0" xfId="0" applyFont="1"/>
    <xf numFmtId="0" fontId="25" fillId="0" borderId="0" xfId="309" applyNumberFormat="1" applyFont="1" applyFill="1" applyAlignment="1">
      <alignment horizontal="justify" vertical="top"/>
    </xf>
    <xf numFmtId="0" fontId="23" fillId="0" borderId="0" xfId="160" applyNumberFormat="1" applyFont="1" applyFill="1" applyAlignment="1">
      <alignment horizontal="left" vertical="top"/>
    </xf>
    <xf numFmtId="0" fontId="25" fillId="0" borderId="0" xfId="309" applyNumberFormat="1" applyFont="1" applyFill="1" applyAlignment="1">
      <alignment vertical="center"/>
    </xf>
    <xf numFmtId="37" fontId="25" fillId="0" borderId="22" xfId="309" applyNumberFormat="1" applyFont="1" applyFill="1" applyBorder="1" applyAlignment="1">
      <alignment horizontal="right" vertical="center" wrapText="1"/>
    </xf>
    <xf numFmtId="37" fontId="25" fillId="0" borderId="0" xfId="309" applyNumberFormat="1" applyFont="1" applyFill="1" applyBorder="1" applyAlignment="1">
      <alignment horizontal="right" vertical="center" wrapText="1"/>
    </xf>
    <xf numFmtId="37" fontId="25" fillId="0" borderId="0" xfId="309" applyNumberFormat="1" applyFont="1" applyFill="1" applyAlignment="1">
      <alignment horizontal="right" vertical="center" wrapText="1"/>
    </xf>
    <xf numFmtId="49" fontId="25" fillId="0" borderId="0" xfId="309" applyNumberFormat="1" applyFont="1" applyFill="1" applyAlignment="1">
      <alignment vertical="center"/>
    </xf>
    <xf numFmtId="0" fontId="25" fillId="0" borderId="0" xfId="309" applyNumberFormat="1" applyFont="1" applyFill="1" applyAlignment="1">
      <alignment vertical="center" wrapText="1"/>
    </xf>
    <xf numFmtId="0" fontId="25" fillId="0" borderId="0" xfId="309" applyNumberFormat="1" applyFont="1" applyFill="1" applyAlignment="1">
      <alignment horizontal="justify" vertical="center" wrapText="1"/>
    </xf>
    <xf numFmtId="174" fontId="25" fillId="0" borderId="22" xfId="309" applyNumberFormat="1" applyFont="1" applyFill="1" applyBorder="1" applyAlignment="1">
      <alignment horizontal="right" vertical="center" wrapText="1"/>
    </xf>
    <xf numFmtId="0" fontId="8" fillId="0" borderId="0" xfId="309" applyFont="1" applyAlignment="1">
      <alignment vertical="top"/>
    </xf>
    <xf numFmtId="1" fontId="86" fillId="0" borderId="0" xfId="309" applyNumberFormat="1" applyFont="1" applyFill="1" applyAlignment="1">
      <alignment horizontal="center"/>
    </xf>
    <xf numFmtId="1" fontId="86" fillId="0" borderId="0" xfId="160" applyNumberFormat="1" applyFont="1" applyFill="1" applyAlignment="1">
      <alignment horizontal="center"/>
    </xf>
    <xf numFmtId="0" fontId="23" fillId="0" borderId="0" xfId="311" applyNumberFormat="1" applyFont="1" applyFill="1" applyAlignment="1">
      <alignment horizontal="left" vertical="center"/>
    </xf>
    <xf numFmtId="164" fontId="86" fillId="0" borderId="19" xfId="160" applyNumberFormat="1" applyFont="1" applyFill="1" applyBorder="1"/>
    <xf numFmtId="164" fontId="86" fillId="0" borderId="20" xfId="160" applyNumberFormat="1" applyFont="1" applyFill="1" applyBorder="1"/>
    <xf numFmtId="164" fontId="86" fillId="0" borderId="0" xfId="160" applyNumberFormat="1" applyFont="1" applyFill="1" applyBorder="1"/>
    <xf numFmtId="164" fontId="86" fillId="0" borderId="0" xfId="160" applyNumberFormat="1" applyFont="1" applyFill="1"/>
    <xf numFmtId="0" fontId="98" fillId="0" borderId="0" xfId="781" applyFont="1"/>
    <xf numFmtId="37" fontId="25" fillId="35" borderId="0" xfId="0" applyNumberFormat="1" applyFont="1" applyFill="1" applyProtection="1"/>
    <xf numFmtId="0" fontId="0" fillId="35" borderId="0" xfId="0" applyFill="1"/>
    <xf numFmtId="0" fontId="29" fillId="35" borderId="0" xfId="0" applyFont="1" applyFill="1"/>
    <xf numFmtId="164" fontId="23" fillId="0" borderId="0" xfId="160" applyNumberFormat="1" applyFont="1" applyFill="1" applyAlignment="1">
      <alignment horizontal="center"/>
    </xf>
    <xf numFmtId="0" fontId="25" fillId="0" borderId="0" xfId="309" applyFont="1" applyFill="1" applyAlignment="1">
      <alignment horizontal="center"/>
    </xf>
    <xf numFmtId="0" fontId="78" fillId="0" borderId="0" xfId="309" quotePrefix="1" applyFont="1" applyFill="1" applyAlignment="1">
      <alignment horizontal="center"/>
    </xf>
    <xf numFmtId="0" fontId="23" fillId="0" borderId="0" xfId="309" applyFont="1" applyFill="1" applyAlignment="1">
      <alignment horizontal="center"/>
    </xf>
    <xf numFmtId="164" fontId="0" fillId="0" borderId="0" xfId="160" applyNumberFormat="1" applyFont="1"/>
    <xf numFmtId="0" fontId="25" fillId="0" borderId="0" xfId="0" applyFont="1" applyAlignment="1">
      <alignment horizontal="left" indent="1"/>
    </xf>
    <xf numFmtId="164" fontId="25" fillId="0" borderId="18" xfId="160" applyNumberFormat="1" applyFont="1" applyFill="1" applyBorder="1" applyAlignment="1" applyProtection="1">
      <alignment horizontal="right"/>
    </xf>
    <xf numFmtId="0" fontId="23" fillId="0" borderId="0" xfId="309" applyFont="1" applyFill="1" applyBorder="1"/>
    <xf numFmtId="0" fontId="23" fillId="0" borderId="0" xfId="309" quotePrefix="1" applyFont="1" applyFill="1" applyAlignment="1">
      <alignment horizontal="left"/>
    </xf>
    <xf numFmtId="0" fontId="25" fillId="0" borderId="0" xfId="309" quotePrefix="1" applyFont="1" applyAlignment="1">
      <alignment horizontal="left" indent="2"/>
    </xf>
    <xf numFmtId="43" fontId="0" fillId="0" borderId="0" xfId="160" applyFont="1"/>
    <xf numFmtId="164" fontId="94" fillId="0" borderId="0" xfId="160" applyNumberFormat="1" applyFont="1"/>
    <xf numFmtId="43" fontId="94" fillId="0" borderId="0" xfId="160" applyFont="1"/>
    <xf numFmtId="0" fontId="94" fillId="0" borderId="0" xfId="0" applyFont="1"/>
    <xf numFmtId="49" fontId="94" fillId="0" borderId="0" xfId="160" applyNumberFormat="1" applyFont="1"/>
    <xf numFmtId="49" fontId="0" fillId="0" borderId="0" xfId="0" applyNumberFormat="1"/>
    <xf numFmtId="164" fontId="88" fillId="0" borderId="0" xfId="160" quotePrefix="1" applyNumberFormat="1" applyFont="1" applyFill="1" applyAlignment="1">
      <alignment horizontal="center"/>
    </xf>
    <xf numFmtId="0" fontId="88" fillId="0" borderId="0" xfId="0" applyFont="1" applyAlignment="1">
      <alignment horizontal="center"/>
    </xf>
    <xf numFmtId="0" fontId="25" fillId="0" borderId="0" xfId="387" applyFont="1" applyFill="1"/>
    <xf numFmtId="0" fontId="25" fillId="0" borderId="0" xfId="387" applyFont="1" applyFill="1" applyAlignment="1">
      <alignment horizontal="justify" vertical="top" wrapText="1"/>
    </xf>
    <xf numFmtId="0" fontId="23" fillId="0" borderId="0" xfId="387" applyFont="1" applyFill="1"/>
    <xf numFmtId="164" fontId="25" fillId="0" borderId="18" xfId="307" applyNumberFormat="1" applyFont="1" applyFill="1" applyBorder="1" applyAlignment="1">
      <alignment horizontal="centerContinuous" vertical="top"/>
    </xf>
    <xf numFmtId="0" fontId="25" fillId="0" borderId="0" xfId="813" applyFont="1" applyFill="1" applyAlignment="1"/>
    <xf numFmtId="0" fontId="0" fillId="0" borderId="0" xfId="0"/>
    <xf numFmtId="0" fontId="23" fillId="0" borderId="0" xfId="309" applyFont="1" applyFill="1"/>
    <xf numFmtId="0" fontId="25" fillId="0" borderId="0" xfId="309" applyNumberFormat="1" applyFont="1" applyAlignment="1">
      <alignment horizontal="left" vertical="top"/>
    </xf>
    <xf numFmtId="0" fontId="23" fillId="0" borderId="0" xfId="160" applyNumberFormat="1" applyFont="1" applyAlignment="1">
      <alignment horizontal="center"/>
    </xf>
    <xf numFmtId="0" fontId="23" fillId="0" borderId="0" xfId="309" applyNumberFormat="1" applyFont="1" applyAlignment="1">
      <alignment horizontal="left" vertical="top"/>
    </xf>
    <xf numFmtId="0" fontId="25" fillId="0" borderId="0" xfId="309" applyFont="1" applyAlignment="1">
      <alignment vertical="top"/>
    </xf>
    <xf numFmtId="0" fontId="25" fillId="0" borderId="0" xfId="0" applyFont="1"/>
    <xf numFmtId="1" fontId="23" fillId="0" borderId="0" xfId="160" applyNumberFormat="1" applyFont="1" applyFill="1" applyAlignment="1">
      <alignment horizontal="left"/>
    </xf>
    <xf numFmtId="187" fontId="25" fillId="0" borderId="0" xfId="309" applyNumberFormat="1" applyFont="1" applyFill="1" applyAlignment="1">
      <alignment horizontal="justify" vertical="top"/>
    </xf>
    <xf numFmtId="0" fontId="25" fillId="0" borderId="0" xfId="0" applyFont="1" applyFill="1" applyAlignment="1">
      <alignment horizontal="left" vertical="top"/>
    </xf>
    <xf numFmtId="187" fontId="25" fillId="0" borderId="0" xfId="0" applyNumberFormat="1" applyFont="1"/>
    <xf numFmtId="0" fontId="25" fillId="0" borderId="0" xfId="309" applyNumberFormat="1" applyFont="1" applyFill="1" applyAlignment="1">
      <alignment horizontal="centerContinuous" vertical="top"/>
    </xf>
    <xf numFmtId="0" fontId="25" fillId="0" borderId="0" xfId="0" applyNumberFormat="1" applyFont="1" applyFill="1" applyAlignment="1">
      <alignment horizontal="centerContinuous" vertical="top"/>
    </xf>
    <xf numFmtId="0" fontId="23" fillId="0" borderId="0" xfId="309" applyFont="1" applyAlignment="1">
      <alignment horizontal="center"/>
    </xf>
    <xf numFmtId="0" fontId="25" fillId="0" borderId="0" xfId="0" applyFont="1" applyFill="1" applyAlignment="1">
      <alignment horizontal="justify" vertical="top" wrapText="1"/>
    </xf>
    <xf numFmtId="0" fontId="23" fillId="0" borderId="0" xfId="309" quotePrefix="1" applyFont="1" applyAlignment="1">
      <alignment horizontal="center"/>
    </xf>
    <xf numFmtId="0" fontId="25" fillId="0" borderId="0" xfId="0" applyFont="1" applyAlignment="1">
      <alignment horizontal="center"/>
    </xf>
    <xf numFmtId="164" fontId="25" fillId="0" borderId="0" xfId="160" applyNumberFormat="1" applyFont="1" applyAlignment="1">
      <alignment vertical="top"/>
    </xf>
    <xf numFmtId="164" fontId="25" fillId="0" borderId="0" xfId="160" applyNumberFormat="1" applyFont="1" applyBorder="1" applyAlignment="1">
      <alignment vertical="top"/>
    </xf>
    <xf numFmtId="164" fontId="25" fillId="0" borderId="18" xfId="160" applyNumberFormat="1" applyFont="1" applyFill="1" applyBorder="1" applyAlignment="1">
      <alignment horizontal="centerContinuous" vertical="top"/>
    </xf>
    <xf numFmtId="164" fontId="21" fillId="0" borderId="0" xfId="160" applyNumberFormat="1" applyFont="1" applyFill="1" applyAlignment="1">
      <alignment vertical="top"/>
    </xf>
    <xf numFmtId="197" fontId="23" fillId="0" borderId="0" xfId="160" applyNumberFormat="1" applyFont="1" applyFill="1" applyAlignment="1">
      <alignment horizontal="left"/>
    </xf>
    <xf numFmtId="43" fontId="88" fillId="0" borderId="22" xfId="160" applyFont="1" applyFill="1" applyBorder="1"/>
    <xf numFmtId="0" fontId="78" fillId="0" borderId="0" xfId="309" quotePrefix="1" applyFont="1" applyFill="1" applyAlignment="1">
      <alignment horizontal="center"/>
    </xf>
    <xf numFmtId="0" fontId="78" fillId="0" borderId="0" xfId="0" quotePrefix="1" applyFont="1" applyBorder="1" applyAlignment="1">
      <alignment horizontal="center" vertical="top"/>
    </xf>
    <xf numFmtId="0" fontId="25" fillId="0" borderId="0" xfId="309" applyFont="1" applyFill="1" applyAlignment="1">
      <alignment horizontal="justify" vertical="top"/>
    </xf>
    <xf numFmtId="0" fontId="0" fillId="0" borderId="0" xfId="0" applyAlignment="1">
      <alignment wrapText="1"/>
    </xf>
    <xf numFmtId="0" fontId="23" fillId="0" borderId="0" xfId="0" applyFont="1" applyFill="1" applyAlignment="1">
      <alignment horizontal="left" vertical="top"/>
    </xf>
    <xf numFmtId="0" fontId="23" fillId="0" borderId="0" xfId="0" applyNumberFormat="1" applyFont="1" applyFill="1" applyAlignment="1">
      <alignment vertical="top"/>
    </xf>
    <xf numFmtId="0" fontId="25" fillId="0" borderId="0" xfId="309" applyFont="1" applyFill="1" applyBorder="1" applyAlignment="1">
      <alignment vertical="top"/>
    </xf>
    <xf numFmtId="0" fontId="23" fillId="0" borderId="0" xfId="0" applyFont="1" applyFill="1" applyAlignment="1"/>
    <xf numFmtId="0" fontId="25" fillId="0" borderId="0" xfId="0" applyFont="1" applyFill="1" applyAlignment="1"/>
    <xf numFmtId="0" fontId="23" fillId="0" borderId="0" xfId="0" quotePrefix="1" applyFont="1" applyFill="1" applyAlignment="1">
      <alignment horizontal="left" vertical="top"/>
    </xf>
    <xf numFmtId="0" fontId="25" fillId="0" borderId="0" xfId="0" applyFont="1" applyAlignment="1"/>
    <xf numFmtId="0" fontId="25" fillId="0" borderId="0" xfId="0" applyFont="1" applyBorder="1" applyAlignment="1">
      <alignment vertical="top"/>
    </xf>
    <xf numFmtId="0" fontId="23" fillId="0" borderId="0" xfId="309" quotePrefix="1" applyFont="1" applyFill="1" applyBorder="1" applyAlignment="1">
      <alignment horizontal="center"/>
    </xf>
    <xf numFmtId="199" fontId="23" fillId="0" borderId="0" xfId="160" applyNumberFormat="1" applyFont="1" applyFill="1" applyAlignment="1">
      <alignment horizontal="left"/>
    </xf>
    <xf numFmtId="0" fontId="25" fillId="0" borderId="0" xfId="0" applyNumberFormat="1" applyFont="1" applyAlignment="1"/>
    <xf numFmtId="1" fontId="23" fillId="0" borderId="0" xfId="830" applyNumberFormat="1" applyFont="1" applyFill="1" applyAlignment="1">
      <alignment horizontal="left" vertical="top"/>
    </xf>
    <xf numFmtId="0" fontId="23" fillId="0" borderId="0" xfId="830" applyNumberFormat="1" applyFont="1" applyFill="1" applyAlignment="1">
      <alignment horizontal="left" vertical="top"/>
    </xf>
    <xf numFmtId="49" fontId="25" fillId="0" borderId="0" xfId="309" applyNumberFormat="1" applyFont="1" applyFill="1" applyAlignment="1">
      <alignment horizontal="left" vertical="top"/>
    </xf>
    <xf numFmtId="9" fontId="25" fillId="0" borderId="0" xfId="160" applyNumberFormat="1" applyFont="1" applyFill="1" applyBorder="1" applyAlignment="1">
      <alignment horizontal="center" vertical="top"/>
    </xf>
    <xf numFmtId="43" fontId="25" fillId="0" borderId="0" xfId="160" applyNumberFormat="1" applyFont="1" applyFill="1" applyBorder="1" applyAlignment="1">
      <alignment horizontal="left" vertical="top"/>
    </xf>
    <xf numFmtId="1" fontId="86" fillId="0" borderId="0" xfId="309" applyNumberFormat="1" applyFont="1" applyAlignment="1">
      <alignment horizontal="center"/>
    </xf>
    <xf numFmtId="0" fontId="25" fillId="0" borderId="0" xfId="0" applyFont="1" applyFill="1" applyAlignment="1">
      <alignment vertical="top"/>
    </xf>
    <xf numFmtId="0" fontId="23" fillId="0" borderId="0" xfId="309" quotePrefix="1" applyFont="1" applyFill="1" applyAlignment="1">
      <alignment horizontal="center"/>
    </xf>
    <xf numFmtId="164" fontId="23" fillId="0" borderId="0" xfId="160" applyNumberFormat="1" applyFont="1" applyAlignment="1">
      <alignment horizontal="center"/>
    </xf>
    <xf numFmtId="164" fontId="25" fillId="0" borderId="0" xfId="160" applyNumberFormat="1" applyFont="1" applyFill="1" applyAlignment="1">
      <alignment vertical="center"/>
    </xf>
    <xf numFmtId="0" fontId="78" fillId="0" borderId="0" xfId="309" quotePrefix="1" applyFont="1" applyFill="1" applyAlignment="1">
      <alignment horizontal="center"/>
    </xf>
    <xf numFmtId="0" fontId="78" fillId="0" borderId="0" xfId="0" quotePrefix="1" applyFont="1" applyAlignment="1">
      <alignment horizontal="center" vertical="top"/>
    </xf>
    <xf numFmtId="0" fontId="25" fillId="0" borderId="0" xfId="0" applyFont="1" applyFill="1" applyAlignment="1">
      <alignment horizontal="justify" vertical="top"/>
    </xf>
    <xf numFmtId="0" fontId="25" fillId="0" borderId="0" xfId="309" applyNumberFormat="1" applyFont="1" applyFill="1" applyAlignment="1">
      <alignment horizontal="justify" vertical="top"/>
    </xf>
    <xf numFmtId="0" fontId="23" fillId="0" borderId="0" xfId="309" applyFont="1" applyFill="1" applyAlignment="1">
      <alignment horizontal="center"/>
    </xf>
    <xf numFmtId="0" fontId="25" fillId="0" borderId="0" xfId="309" applyNumberFormat="1" applyFont="1" applyAlignment="1">
      <alignment horizontal="justify" vertical="top"/>
    </xf>
    <xf numFmtId="0" fontId="25" fillId="0" borderId="0" xfId="309" applyFont="1" applyFill="1" applyAlignment="1">
      <alignment horizontal="justify" vertical="top"/>
    </xf>
    <xf numFmtId="0" fontId="25" fillId="0" borderId="0" xfId="0" applyFont="1" applyAlignment="1">
      <alignment horizontal="justify" vertical="top" wrapText="1"/>
    </xf>
    <xf numFmtId="0" fontId="23" fillId="0" borderId="0" xfId="310" quotePrefix="1" applyNumberFormat="1" applyFont="1" applyAlignment="1">
      <alignment horizontal="left" vertical="top"/>
    </xf>
    <xf numFmtId="0" fontId="23" fillId="0" borderId="0" xfId="310" applyNumberFormat="1" applyFont="1" applyAlignment="1">
      <alignment vertical="top"/>
    </xf>
    <xf numFmtId="0" fontId="27" fillId="0" borderId="0" xfId="310" applyFont="1" applyAlignment="1">
      <alignment horizontal="center" vertical="top"/>
    </xf>
    <xf numFmtId="0" fontId="25" fillId="0" borderId="0" xfId="310" applyFont="1" applyAlignment="1">
      <alignment vertical="top"/>
    </xf>
    <xf numFmtId="0" fontId="23" fillId="0" borderId="0" xfId="310" applyFont="1" applyAlignment="1">
      <alignment vertical="top"/>
    </xf>
    <xf numFmtId="2" fontId="23" fillId="0" borderId="0" xfId="310" quotePrefix="1" applyNumberFormat="1" applyFont="1" applyAlignment="1">
      <alignment horizontal="left" vertical="top"/>
    </xf>
    <xf numFmtId="0" fontId="25" fillId="0" borderId="0" xfId="310" applyNumberFormat="1" applyFont="1" applyAlignment="1">
      <alignment horizontal="centerContinuous" vertical="top"/>
    </xf>
    <xf numFmtId="0" fontId="25" fillId="0" borderId="0" xfId="0" applyFont="1" applyFill="1" applyAlignment="1" applyProtection="1">
      <alignment vertical="top"/>
    </xf>
    <xf numFmtId="0" fontId="25" fillId="0" borderId="0" xfId="0" applyFont="1" applyAlignment="1" applyProtection="1"/>
    <xf numFmtId="0" fontId="25" fillId="0" borderId="0" xfId="310" applyFont="1" applyFill="1" applyBorder="1" applyAlignment="1">
      <alignment horizontal="justify" vertical="top"/>
    </xf>
    <xf numFmtId="0" fontId="25" fillId="0" borderId="0" xfId="297" applyFont="1" applyFill="1" applyBorder="1" applyAlignment="1"/>
    <xf numFmtId="0" fontId="23" fillId="0" borderId="0" xfId="160" quotePrefix="1" applyNumberFormat="1" applyFont="1" applyFill="1" applyAlignment="1">
      <alignment horizontal="center"/>
    </xf>
    <xf numFmtId="0" fontId="23" fillId="0" borderId="0" xfId="310" applyFont="1" applyFill="1" applyAlignment="1">
      <alignment horizontal="center"/>
    </xf>
    <xf numFmtId="37" fontId="23" fillId="0" borderId="0" xfId="0" applyNumberFormat="1" applyFont="1" applyFill="1" applyAlignment="1">
      <alignment horizontal="left"/>
    </xf>
    <xf numFmtId="0" fontId="23" fillId="0" borderId="0" xfId="0" applyFont="1" applyFill="1" applyAlignment="1">
      <alignment vertical="top" readingOrder="1"/>
    </xf>
    <xf numFmtId="0" fontId="25" fillId="0" borderId="0" xfId="160" applyNumberFormat="1" applyFont="1" applyFill="1" applyAlignment="1">
      <alignment vertical="top"/>
    </xf>
    <xf numFmtId="49" fontId="25" fillId="0" borderId="0" xfId="0" applyNumberFormat="1" applyFont="1" applyAlignment="1">
      <alignment horizontal="center"/>
    </xf>
    <xf numFmtId="0" fontId="23" fillId="0" borderId="0" xfId="0" applyFont="1" applyFill="1" applyAlignment="1">
      <alignment horizontal="justify" vertical="justify" wrapText="1" readingOrder="1"/>
    </xf>
    <xf numFmtId="0" fontId="25" fillId="0" borderId="0" xfId="0" applyFont="1" applyFill="1" applyAlignment="1">
      <alignment vertical="top" readingOrder="1"/>
    </xf>
    <xf numFmtId="0" fontId="25" fillId="0" borderId="0" xfId="0" applyNumberFormat="1" applyFont="1" applyAlignment="1">
      <alignment horizontal="center"/>
    </xf>
    <xf numFmtId="200" fontId="25" fillId="0" borderId="0" xfId="0" applyNumberFormat="1" applyFont="1" applyAlignment="1">
      <alignment horizontal="center"/>
    </xf>
    <xf numFmtId="0" fontId="25" fillId="0" borderId="0" xfId="0" applyFont="1" applyFill="1" applyAlignment="1">
      <alignment horizontal="justify" vertical="justify" wrapText="1" readingOrder="1"/>
    </xf>
    <xf numFmtId="164" fontId="25" fillId="0" borderId="18" xfId="160" applyNumberFormat="1" applyFont="1" applyFill="1" applyBorder="1" applyAlignment="1"/>
    <xf numFmtId="0" fontId="23" fillId="0" borderId="0" xfId="196" applyNumberFormat="1" applyFont="1" applyFill="1" applyAlignment="1"/>
    <xf numFmtId="164" fontId="25" fillId="0" borderId="0" xfId="0" applyNumberFormat="1" applyFont="1" applyFill="1" applyAlignment="1">
      <alignment horizontal="centerContinuous" vertical="top"/>
    </xf>
    <xf numFmtId="49" fontId="25" fillId="0" borderId="0" xfId="0" applyNumberFormat="1" applyFont="1" applyFill="1" applyAlignment="1">
      <alignment horizontal="centerContinuous" vertical="top"/>
    </xf>
    <xf numFmtId="164" fontId="25" fillId="0" borderId="0" xfId="160" applyNumberFormat="1" applyFont="1" applyFill="1" applyBorder="1" applyAlignment="1">
      <alignment horizontal="centerContinuous" vertical="top"/>
    </xf>
    <xf numFmtId="37" fontId="25" fillId="0" borderId="0" xfId="0" applyNumberFormat="1" applyFont="1" applyFill="1" applyAlignment="1">
      <alignment horizontal="centerContinuous" vertical="top"/>
    </xf>
    <xf numFmtId="0" fontId="25" fillId="0" borderId="0" xfId="464" applyNumberFormat="1" applyFont="1" applyFill="1" applyAlignment="1">
      <alignment horizontal="left" vertical="top" wrapText="1"/>
    </xf>
    <xf numFmtId="0" fontId="23" fillId="0" borderId="0" xfId="160" quotePrefix="1" applyNumberFormat="1" applyFont="1" applyFill="1" applyAlignment="1"/>
    <xf numFmtId="0" fontId="0" fillId="0" borderId="0" xfId="0" applyFill="1" applyAlignment="1">
      <alignment wrapText="1"/>
    </xf>
    <xf numFmtId="0" fontId="78" fillId="0" borderId="0" xfId="16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applyAlignment="1">
      <alignment horizontal="center"/>
    </xf>
    <xf numFmtId="0" fontId="25" fillId="0" borderId="0" xfId="0" applyFont="1" applyFill="1" applyAlignment="1">
      <alignment horizontal="center" vertical="top"/>
    </xf>
    <xf numFmtId="0" fontId="25" fillId="0" borderId="0" xfId="831" applyFont="1" applyFill="1" applyAlignment="1">
      <alignment vertical="top"/>
    </xf>
    <xf numFmtId="0" fontId="25" fillId="0" borderId="0" xfId="831" applyFont="1" applyFill="1" applyAlignment="1">
      <alignment horizontal="left"/>
    </xf>
    <xf numFmtId="0" fontId="23" fillId="0" borderId="0" xfId="160" quotePrefix="1" applyNumberFormat="1" applyFont="1" applyFill="1" applyAlignment="1">
      <alignment horizontal="center"/>
    </xf>
    <xf numFmtId="0" fontId="25" fillId="0" borderId="0" xfId="309" applyFont="1" applyFill="1" applyAlignment="1">
      <alignment horizontal="justify" vertical="top"/>
    </xf>
    <xf numFmtId="0" fontId="23" fillId="0" borderId="0" xfId="831" applyNumberFormat="1" applyFont="1" applyFill="1" applyAlignment="1"/>
    <xf numFmtId="0" fontId="23" fillId="0" borderId="0" xfId="832" applyFont="1" applyFill="1" applyAlignment="1"/>
    <xf numFmtId="0" fontId="23" fillId="0" borderId="0" xfId="831" applyFont="1" applyFill="1" applyAlignment="1"/>
    <xf numFmtId="0" fontId="23" fillId="0" borderId="0" xfId="833" applyNumberFormat="1" applyFont="1" applyFill="1" applyAlignment="1"/>
    <xf numFmtId="164" fontId="25" fillId="0" borderId="0" xfId="309" applyNumberFormat="1" applyFont="1" applyAlignment="1">
      <alignment vertical="top"/>
    </xf>
    <xf numFmtId="0" fontId="0" fillId="0" borderId="0" xfId="0" applyFill="1" applyBorder="1"/>
    <xf numFmtId="0" fontId="78" fillId="0" borderId="0" xfId="309" quotePrefix="1" applyFont="1" applyFill="1" applyAlignment="1">
      <alignment horizontal="center"/>
    </xf>
    <xf numFmtId="0" fontId="78" fillId="0" borderId="0" xfId="0" quotePrefix="1" applyFont="1" applyAlignment="1">
      <alignment horizontal="center" vertical="top"/>
    </xf>
    <xf numFmtId="0" fontId="86" fillId="0" borderId="0" xfId="309" applyFont="1" applyAlignment="1">
      <alignment horizontal="center"/>
    </xf>
    <xf numFmtId="0" fontId="23" fillId="0" borderId="0" xfId="310" quotePrefix="1" applyFont="1" applyFill="1" applyAlignment="1">
      <alignment horizontal="center"/>
    </xf>
    <xf numFmtId="0" fontId="23" fillId="0" borderId="0" xfId="160" quotePrefix="1" applyNumberFormat="1" applyFont="1" applyFill="1" applyAlignment="1">
      <alignment horizontal="center"/>
    </xf>
    <xf numFmtId="0" fontId="23" fillId="0" borderId="0" xfId="310" applyFont="1" applyFill="1" applyAlignment="1">
      <alignment horizontal="center"/>
    </xf>
    <xf numFmtId="0" fontId="25" fillId="0" borderId="0" xfId="309" applyFont="1" applyFill="1" applyAlignment="1">
      <alignment horizontal="justify" vertical="top"/>
    </xf>
    <xf numFmtId="0" fontId="78" fillId="0" borderId="0" xfId="309" quotePrefix="1" applyFont="1" applyFill="1" applyBorder="1" applyAlignment="1">
      <alignment horizontal="center" vertical="top"/>
    </xf>
    <xf numFmtId="0" fontId="23" fillId="32" borderId="7" xfId="309" quotePrefix="1" applyFont="1" applyFill="1" applyBorder="1" applyAlignment="1">
      <alignment horizontal="center"/>
    </xf>
    <xf numFmtId="0" fontId="0" fillId="0" borderId="0" xfId="0" applyAlignment="1">
      <alignment horizontal="justify" vertical="top"/>
    </xf>
    <xf numFmtId="170" fontId="25" fillId="0" borderId="22" xfId="305" applyNumberFormat="1" applyFont="1" applyFill="1" applyBorder="1" applyAlignment="1"/>
    <xf numFmtId="170" fontId="23" fillId="0" borderId="22" xfId="305" applyNumberFormat="1" applyFont="1" applyFill="1" applyBorder="1" applyAlignment="1"/>
    <xf numFmtId="187" fontId="25" fillId="0" borderId="0" xfId="0" applyNumberFormat="1" applyFont="1" applyBorder="1"/>
    <xf numFmtId="0" fontId="25" fillId="0" borderId="0" xfId="309" applyNumberFormat="1" applyFont="1" applyFill="1" applyBorder="1" applyAlignment="1">
      <alignment horizontal="justify" vertical="top"/>
    </xf>
    <xf numFmtId="164" fontId="25" fillId="0" borderId="0" xfId="309" applyNumberFormat="1" applyFont="1" applyFill="1" applyBorder="1" applyAlignment="1">
      <alignment horizontal="justify" vertical="top"/>
    </xf>
    <xf numFmtId="0" fontId="86" fillId="0" borderId="0" xfId="309" quotePrefix="1" applyFont="1" applyAlignment="1">
      <alignment horizontal="center" vertical="top"/>
    </xf>
    <xf numFmtId="0" fontId="86" fillId="0" borderId="0" xfId="309" applyFont="1" applyAlignment="1">
      <alignment horizontal="center" vertical="top"/>
    </xf>
    <xf numFmtId="0" fontId="78" fillId="0" borderId="0" xfId="309" quotePrefix="1" applyFont="1" applyFill="1" applyAlignment="1">
      <alignment horizontal="center" vertical="top"/>
    </xf>
    <xf numFmtId="164" fontId="88" fillId="0" borderId="0" xfId="160" quotePrefix="1" applyNumberFormat="1" applyFont="1" applyFill="1" applyAlignment="1">
      <alignment horizontal="center" vertical="top"/>
    </xf>
    <xf numFmtId="0" fontId="88" fillId="0" borderId="0" xfId="0" applyFont="1" applyAlignment="1">
      <alignment horizontal="center" vertical="top"/>
    </xf>
    <xf numFmtId="0" fontId="78" fillId="0" borderId="0" xfId="0" quotePrefix="1" applyFont="1" applyAlignment="1">
      <alignment horizontal="center"/>
    </xf>
    <xf numFmtId="0" fontId="23" fillId="0" borderId="0" xfId="160" applyNumberFormat="1" applyFont="1" applyAlignment="1">
      <alignment horizontal="center" vertical="top"/>
    </xf>
    <xf numFmtId="164" fontId="23" fillId="0" borderId="0" xfId="160" applyNumberFormat="1" applyFont="1" applyFill="1" applyBorder="1" applyAlignment="1">
      <alignment vertical="top"/>
    </xf>
    <xf numFmtId="164" fontId="23" fillId="0" borderId="0" xfId="160" applyNumberFormat="1" applyFont="1" applyFill="1" applyBorder="1" applyAlignment="1">
      <alignment horizontal="center" vertical="top"/>
    </xf>
    <xf numFmtId="0" fontId="86" fillId="0" borderId="0" xfId="309" quotePrefix="1" applyFont="1" applyBorder="1" applyAlignment="1">
      <alignment horizontal="center" vertical="top"/>
    </xf>
    <xf numFmtId="0" fontId="23" fillId="0" borderId="0" xfId="160" applyNumberFormat="1" applyFont="1" applyBorder="1" applyAlignment="1">
      <alignment horizontal="center" vertical="top"/>
    </xf>
    <xf numFmtId="164" fontId="23" fillId="0" borderId="0" xfId="160" applyNumberFormat="1" applyFont="1" applyFill="1" applyBorder="1" applyAlignment="1">
      <alignment horizontal="centerContinuous"/>
    </xf>
    <xf numFmtId="0" fontId="25" fillId="0" borderId="0" xfId="0" applyFont="1" applyFill="1" applyBorder="1" applyAlignment="1">
      <alignment vertical="top"/>
    </xf>
    <xf numFmtId="0" fontId="29" fillId="0" borderId="0" xfId="0" applyFont="1" applyBorder="1" applyAlignment="1">
      <alignment vertical="top" wrapText="1"/>
    </xf>
    <xf numFmtId="0" fontId="26" fillId="0" borderId="0" xfId="309" applyFont="1" applyFill="1" applyBorder="1" applyAlignment="1">
      <alignment horizontal="center"/>
    </xf>
    <xf numFmtId="0" fontId="25" fillId="0" borderId="0" xfId="309" applyFont="1" applyFill="1" applyBorder="1" applyAlignment="1">
      <alignment horizontal="centerContinuous"/>
    </xf>
    <xf numFmtId="0" fontId="25" fillId="0" borderId="0" xfId="0" applyNumberFormat="1" applyFont="1" applyFill="1" applyAlignment="1">
      <alignment horizontal="left" indent="1"/>
    </xf>
    <xf numFmtId="201" fontId="25" fillId="0" borderId="0" xfId="309" applyNumberFormat="1" applyFont="1" applyFill="1" applyAlignment="1">
      <alignment horizontal="center" vertical="top"/>
    </xf>
    <xf numFmtId="200" fontId="23" fillId="0" borderId="0" xfId="0" applyNumberFormat="1" applyFont="1" applyFill="1" applyAlignment="1">
      <alignment horizontal="left"/>
    </xf>
    <xf numFmtId="0" fontId="25" fillId="0" borderId="0" xfId="309" applyNumberFormat="1" applyFont="1" applyFill="1" applyBorder="1" applyAlignment="1">
      <alignment vertical="top"/>
    </xf>
    <xf numFmtId="0" fontId="0" fillId="0" borderId="0" xfId="0" applyAlignment="1">
      <alignment horizontal="justify" vertical="top" wrapText="1"/>
    </xf>
    <xf numFmtId="0" fontId="25" fillId="0" borderId="0" xfId="0" applyFont="1" applyFill="1" applyAlignment="1">
      <alignment horizontal="justify" vertical="top" wrapText="1"/>
    </xf>
    <xf numFmtId="0" fontId="25" fillId="0" borderId="0" xfId="834" applyFont="1" applyFill="1"/>
    <xf numFmtId="0" fontId="25" fillId="0" borderId="0" xfId="306" applyFont="1" applyFill="1"/>
    <xf numFmtId="164" fontId="25" fillId="0" borderId="19" xfId="160" applyNumberFormat="1" applyFont="1" applyFill="1" applyBorder="1" applyAlignment="1">
      <alignment horizontal="right"/>
    </xf>
    <xf numFmtId="164" fontId="25" fillId="0" borderId="21" xfId="160" applyNumberFormat="1" applyFont="1" applyFill="1" applyBorder="1" applyAlignment="1">
      <alignment horizontal="right"/>
    </xf>
    <xf numFmtId="0" fontId="25" fillId="0" borderId="0" xfId="309" applyFont="1" applyBorder="1" applyAlignment="1">
      <alignment vertical="top"/>
    </xf>
    <xf numFmtId="0" fontId="25" fillId="0" borderId="0" xfId="835" applyNumberFormat="1" applyFont="1" applyFill="1" applyAlignment="1">
      <alignment vertical="top"/>
    </xf>
    <xf numFmtId="43" fontId="99" fillId="0" borderId="0" xfId="160" applyFont="1"/>
    <xf numFmtId="164" fontId="1" fillId="0" borderId="0" xfId="160" applyNumberFormat="1" applyFont="1"/>
    <xf numFmtId="43" fontId="1" fillId="0" borderId="0" xfId="160" applyFont="1"/>
    <xf numFmtId="43" fontId="100" fillId="0" borderId="0" xfId="160" applyFont="1" applyAlignment="1">
      <alignment horizontal="right" vertical="center"/>
    </xf>
    <xf numFmtId="0" fontId="100" fillId="0" borderId="0" xfId="828" applyNumberFormat="1" applyFont="1"/>
    <xf numFmtId="164" fontId="101" fillId="0" borderId="0" xfId="160" applyNumberFormat="1" applyFont="1" applyAlignment="1">
      <alignment vertical="center" wrapText="1"/>
    </xf>
    <xf numFmtId="43" fontId="101" fillId="0" borderId="0" xfId="160" applyFont="1" applyAlignment="1">
      <alignment vertical="center" wrapText="1"/>
    </xf>
    <xf numFmtId="43" fontId="102" fillId="0" borderId="0" xfId="160" applyFont="1"/>
    <xf numFmtId="43" fontId="95" fillId="32" borderId="1" xfId="160" applyFont="1" applyFill="1" applyBorder="1" applyAlignment="1">
      <alignment horizontal="center" vertical="center"/>
    </xf>
    <xf numFmtId="164" fontId="95" fillId="32" borderId="1" xfId="160" applyNumberFormat="1" applyFont="1" applyFill="1" applyBorder="1" applyAlignment="1">
      <alignment horizontal="centerContinuous" vertical="center" wrapText="1"/>
    </xf>
    <xf numFmtId="164" fontId="95" fillId="32" borderId="1" xfId="160" applyNumberFormat="1" applyFont="1" applyFill="1" applyBorder="1" applyAlignment="1">
      <alignment horizontal="center" vertical="center" wrapText="1"/>
    </xf>
    <xf numFmtId="164" fontId="94" fillId="32" borderId="1" xfId="160" applyNumberFormat="1" applyFont="1" applyFill="1" applyBorder="1" applyAlignment="1">
      <alignment horizontal="centerContinuous" vertical="center"/>
    </xf>
    <xf numFmtId="43" fontId="95" fillId="32" borderId="1" xfId="160" applyFont="1" applyFill="1" applyBorder="1" applyAlignment="1">
      <alignment horizontal="center" vertical="center" wrapText="1"/>
    </xf>
    <xf numFmtId="43" fontId="95" fillId="32" borderId="1" xfId="160" applyFont="1" applyFill="1" applyBorder="1" applyAlignment="1">
      <alignment horizontal="centerContinuous" vertical="center" wrapText="1"/>
    </xf>
    <xf numFmtId="43" fontId="95" fillId="0" borderId="0" xfId="160" applyFont="1" applyFill="1" applyBorder="1" applyAlignment="1">
      <alignment vertical="center"/>
    </xf>
    <xf numFmtId="164" fontId="95" fillId="0" borderId="0" xfId="160" quotePrefix="1" applyNumberFormat="1" applyFont="1" applyFill="1" applyBorder="1" applyAlignment="1">
      <alignment horizontal="centerContinuous" vertical="center"/>
    </xf>
    <xf numFmtId="164" fontId="95" fillId="0" borderId="0" xfId="160" applyNumberFormat="1" applyFont="1" applyFill="1" applyBorder="1" applyAlignment="1">
      <alignment horizontal="centerContinuous" vertical="center"/>
    </xf>
    <xf numFmtId="43" fontId="95" fillId="0" borderId="0" xfId="160" applyFont="1" applyFill="1" applyBorder="1" applyAlignment="1">
      <alignment horizontal="centerContinuous" vertical="center"/>
    </xf>
    <xf numFmtId="164" fontId="0" fillId="0" borderId="0" xfId="160" applyNumberFormat="1" applyFont="1" applyFill="1" applyBorder="1"/>
    <xf numFmtId="43" fontId="0" fillId="0" borderId="0" xfId="160" applyFont="1" applyFill="1" applyBorder="1"/>
    <xf numFmtId="43" fontId="96" fillId="0" borderId="0" xfId="0" applyNumberFormat="1" applyFont="1" applyFill="1" applyBorder="1"/>
    <xf numFmtId="164" fontId="96" fillId="0" borderId="7" xfId="160" applyNumberFormat="1" applyFont="1" applyFill="1" applyBorder="1"/>
    <xf numFmtId="43" fontId="96" fillId="0" borderId="7" xfId="160" applyFont="1" applyFill="1" applyBorder="1"/>
    <xf numFmtId="164" fontId="96" fillId="0" borderId="0" xfId="160" applyNumberFormat="1" applyFont="1" applyFill="1" applyBorder="1"/>
    <xf numFmtId="43" fontId="96" fillId="0" borderId="0" xfId="160" applyFont="1" applyFill="1" applyBorder="1"/>
    <xf numFmtId="0" fontId="96" fillId="0" borderId="0" xfId="0" applyFont="1" applyFill="1" applyBorder="1"/>
    <xf numFmtId="49" fontId="0" fillId="0" borderId="0" xfId="0" applyNumberFormat="1" applyBorder="1"/>
    <xf numFmtId="43" fontId="99" fillId="0" borderId="0" xfId="160" applyFont="1" applyAlignment="1"/>
    <xf numFmtId="0" fontId="25" fillId="0" borderId="0" xfId="0" quotePrefix="1" applyFont="1" applyFill="1" applyAlignment="1">
      <alignment horizontal="left" indent="1"/>
    </xf>
    <xf numFmtId="37" fontId="25" fillId="0" borderId="19" xfId="0" applyNumberFormat="1" applyFont="1" applyFill="1" applyBorder="1" applyAlignment="1" applyProtection="1">
      <alignment horizontal="right"/>
    </xf>
    <xf numFmtId="37" fontId="25" fillId="0" borderId="20" xfId="0" applyNumberFormat="1" applyFont="1" applyFill="1" applyBorder="1" applyAlignment="1" applyProtection="1">
      <alignment horizontal="right"/>
    </xf>
    <xf numFmtId="49" fontId="23" fillId="0" borderId="0" xfId="309" applyNumberFormat="1" applyFont="1" applyAlignment="1"/>
    <xf numFmtId="0" fontId="0" fillId="0" borderId="32" xfId="0" applyBorder="1" applyAlignment="1">
      <alignment horizontal="center"/>
    </xf>
    <xf numFmtId="0" fontId="0" fillId="0" borderId="33" xfId="0" applyBorder="1" applyAlignment="1">
      <alignment horizontal="center"/>
    </xf>
    <xf numFmtId="164" fontId="23" fillId="0" borderId="0" xfId="160" applyNumberFormat="1" applyFont="1" applyFill="1" applyAlignment="1">
      <alignment horizontal="center"/>
    </xf>
    <xf numFmtId="164" fontId="23" fillId="0" borderId="0" xfId="160" quotePrefix="1" applyNumberFormat="1" applyFont="1" applyFill="1" applyAlignment="1">
      <alignment horizontal="center"/>
    </xf>
    <xf numFmtId="0" fontId="85" fillId="0" borderId="23" xfId="0" quotePrefix="1" applyNumberFormat="1" applyFont="1" applyBorder="1" applyAlignment="1">
      <alignment horizontal="center" vertical="center" wrapText="1"/>
    </xf>
    <xf numFmtId="0" fontId="85" fillId="0" borderId="23" xfId="0" applyNumberFormat="1" applyFont="1" applyBorder="1" applyAlignment="1">
      <alignment horizontal="center" vertical="center" wrapText="1"/>
    </xf>
    <xf numFmtId="0" fontId="23" fillId="0" borderId="32" xfId="309" applyFont="1" applyFill="1" applyBorder="1" applyAlignment="1">
      <alignment horizontal="center"/>
    </xf>
    <xf numFmtId="0" fontId="23" fillId="0" borderId="7" xfId="309" applyFont="1" applyFill="1" applyBorder="1" applyAlignment="1">
      <alignment horizontal="center"/>
    </xf>
    <xf numFmtId="0" fontId="23" fillId="0" borderId="33" xfId="309" applyFont="1" applyFill="1" applyBorder="1" applyAlignment="1">
      <alignment horizontal="center"/>
    </xf>
    <xf numFmtId="0" fontId="23" fillId="0" borderId="23" xfId="386" applyFont="1" applyFill="1" applyBorder="1" applyAlignment="1">
      <alignment horizontal="center" vertical="center" wrapText="1"/>
    </xf>
    <xf numFmtId="0" fontId="23" fillId="0" borderId="0" xfId="386" applyFont="1" applyFill="1" applyBorder="1" applyAlignment="1">
      <alignment horizontal="center" vertical="center" wrapText="1"/>
    </xf>
    <xf numFmtId="0" fontId="23" fillId="0" borderId="2" xfId="386" applyFont="1" applyFill="1" applyBorder="1" applyAlignment="1">
      <alignment horizontal="center" vertical="center" wrapText="1"/>
    </xf>
    <xf numFmtId="0" fontId="23" fillId="0" borderId="23" xfId="386" applyFont="1" applyBorder="1" applyAlignment="1">
      <alignment horizontal="center" vertical="center" wrapText="1"/>
    </xf>
    <xf numFmtId="0" fontId="23" fillId="0" borderId="0" xfId="386" applyFont="1" applyBorder="1" applyAlignment="1">
      <alignment horizontal="center" vertical="center" wrapText="1"/>
    </xf>
    <xf numFmtId="0" fontId="23" fillId="0" borderId="2" xfId="386" applyFont="1" applyBorder="1" applyAlignment="1">
      <alignment horizontal="center" vertical="center" wrapText="1"/>
    </xf>
    <xf numFmtId="0" fontId="78" fillId="0" borderId="0" xfId="310" quotePrefix="1" applyFont="1" applyFill="1" applyAlignment="1">
      <alignment horizontal="center"/>
    </xf>
    <xf numFmtId="0" fontId="23" fillId="0" borderId="0" xfId="310" quotePrefix="1" applyFont="1" applyFill="1" applyAlignment="1">
      <alignment horizontal="center"/>
    </xf>
    <xf numFmtId="0" fontId="25" fillId="0" borderId="0" xfId="309" applyNumberFormat="1" applyFont="1" applyFill="1" applyAlignment="1">
      <alignment horizontal="left" vertical="top" wrapText="1"/>
    </xf>
    <xf numFmtId="0" fontId="25" fillId="0" borderId="0" xfId="310" applyFont="1" applyFill="1" applyBorder="1" applyAlignment="1">
      <alignment horizontal="justify" vertical="top"/>
    </xf>
    <xf numFmtId="172" fontId="25" fillId="0" borderId="0" xfId="309" applyNumberFormat="1" applyFont="1" applyAlignment="1">
      <alignment horizontal="justify" vertical="top" wrapText="1"/>
    </xf>
    <xf numFmtId="172" fontId="25" fillId="0" borderId="0" xfId="309" applyNumberFormat="1" applyFont="1" applyFill="1" applyAlignment="1">
      <alignment horizontal="justify" vertical="top"/>
    </xf>
    <xf numFmtId="172" fontId="25" fillId="0" borderId="0" xfId="309" applyNumberFormat="1" applyFont="1" applyFill="1" applyAlignment="1">
      <alignment horizontal="left" vertical="top" wrapText="1"/>
    </xf>
    <xf numFmtId="0" fontId="25" fillId="0" borderId="0" xfId="309" applyFont="1" applyAlignment="1">
      <alignment horizontal="left" vertical="top" wrapText="1"/>
    </xf>
    <xf numFmtId="0" fontId="25" fillId="0" borderId="0" xfId="464" applyNumberFormat="1" applyFont="1" applyFill="1" applyAlignment="1">
      <alignment horizontal="justify" vertical="top" wrapText="1"/>
    </xf>
    <xf numFmtId="0" fontId="0" fillId="0" borderId="0" xfId="0" applyAlignment="1">
      <alignment horizontal="justify" vertical="top" wrapText="1"/>
    </xf>
    <xf numFmtId="0" fontId="25" fillId="0" borderId="0" xfId="309" applyFont="1" applyFill="1" applyAlignment="1">
      <alignment horizontal="justify" vertical="top" wrapText="1"/>
    </xf>
    <xf numFmtId="0" fontId="25" fillId="0" borderId="0" xfId="0" applyFont="1" applyFill="1" applyAlignment="1">
      <alignment horizontal="justify" vertical="top" wrapText="1"/>
    </xf>
    <xf numFmtId="0" fontId="25" fillId="0" borderId="0" xfId="310" applyFont="1" applyFill="1" applyAlignment="1">
      <alignment horizontal="justify" vertical="top" wrapText="1"/>
    </xf>
    <xf numFmtId="0" fontId="0" fillId="0" borderId="0" xfId="0" applyAlignment="1">
      <alignment wrapText="1"/>
    </xf>
    <xf numFmtId="0" fontId="23" fillId="0" borderId="0" xfId="0" quotePrefix="1" applyFont="1" applyFill="1" applyBorder="1" applyAlignment="1">
      <alignment horizontal="center"/>
    </xf>
  </cellXfs>
  <cellStyles count="836">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88"/>
    <cellStyle name=" Writer Import]_x000d__x000a_Display Dialog=No_x000d__x000a__x000d__x000a_[Horizontal Arrange]_x000d__x000a_Dimensions Interlocking=Yes_x000d__x000a_Sum Hierarchy=Yes_x000d__x000a_Generate 3" xfId="389"/>
    <cellStyle name=" Writer Import]_x000d__x000a_Display Dialog=No_x000d__x000a__x000d__x000a_[Horizontal Arrange]_x000d__x000a_Dimensions Interlocking=Yes_x000d__x000a_Sum Hierarchy=Yes_x000d__x000a_Generate 4" xfId="390"/>
    <cellStyle name=" Writer Import]_x000d__x000a_Display Dialog=No_x000d__x000a__x000d__x000a_[Horizontal Arrange]_x000d__x000a_Dimensions Interlocking=Yes_x000d__x000a_Sum Hierarchy=Yes_x000d__x000a_Generate_5.2" xfId="391"/>
    <cellStyle name="_accounts disclosure" xfId="3"/>
    <cellStyle name="_accounts disclosure 2" xfId="4"/>
    <cellStyle name="_accounts disclosure 3" xfId="392"/>
    <cellStyle name="_accounts disclosure 4" xfId="393"/>
    <cellStyle name="_accounts disclosure_31 Dec Accounts 2009-NIUT" xfId="5"/>
    <cellStyle name="_accounts disclosure_31 Dec Accounts 2009-NIUT after element" xfId="6"/>
    <cellStyle name="_accounts disclosure_31 Dec Accounts 2009-NIUT b" xfId="7"/>
    <cellStyle name="_accounts disclosure_5.2" xfId="394"/>
    <cellStyle name="_accounts disclosure_Accounts 2009-NIUT NON LOC-after RAJ final-signed" xfId="395"/>
    <cellStyle name="_accounts disclosure_After annexure changes NB final" xfId="8"/>
    <cellStyle name="_accounts disclosure_Cash Flow " xfId="396"/>
    <cellStyle name="_accounts disclosure_Cash flow working" xfId="397"/>
    <cellStyle name="_accounts disclosure_Distribution " xfId="398"/>
    <cellStyle name="_accounts disclosure_Final disclosure final" xfId="9"/>
    <cellStyle name="_accounts disclosure_Final RAJ-reviewed Feb 5" xfId="10"/>
    <cellStyle name="_accounts disclosure_Income Statement" xfId="399"/>
    <cellStyle name="_accounts disclosure_Notes 1-3" xfId="400"/>
    <cellStyle name="_accounts disclosure_Sheet2" xfId="401"/>
    <cellStyle name="_accounts disclosure_Statement of Financial Position" xfId="402"/>
    <cellStyle name="_accounts disclosure_UHF" xfId="403"/>
    <cellStyle name="_FINALIFRS-LOC Accounts -(30June09)" xfId="11"/>
    <cellStyle name="_FINALIFRS-LOC Accounts -(30June09) 2" xfId="404"/>
    <cellStyle name="_FINALIFRS-LOC Accounts -(30June09) 3" xfId="405"/>
    <cellStyle name="_FINALIFRS-LOC Accounts -(30June09) 4" xfId="406"/>
    <cellStyle name="_FINALIFRS-LOC Accounts -(30June09)_5.2" xfId="407"/>
    <cellStyle name="_FINALIFRS-LOC Accounts -(30June09)_Accounts 2009-NIUT NON LOC-after RAJ final-signed" xfId="12"/>
    <cellStyle name="_FINALIFRS-LOC Accounts -(30June09)_Accounts 2009-NIUT NON LOC-after RAJ final-signed 2" xfId="408"/>
    <cellStyle name="_FINALIFRS-LOC Accounts -(30June09)_Accounts 2009-NIUT NON LOC-after RAJ final-signed 3" xfId="409"/>
    <cellStyle name="_FINALIFRS-LOC Accounts -(30June09)_Accounts 2009-NIUT NON LOC-after RAJ final-signed 4" xfId="410"/>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1"/>
    <cellStyle name="_FINALIFRS-LOC Accounts -(30June09)_Accounts 2009-NIUT NON LOC-after RAJ final-signed_Cash flow working" xfId="412"/>
    <cellStyle name="_FINALIFRS-LOC Accounts -(30June09)_Accounts 2009-NIUT NON LOC-after RAJ final-signed_Copy of NIT (SEF) FST - FINAL after final changes " xfId="413"/>
    <cellStyle name="_FINALIFRS-LOC Accounts -(30June09)_Accounts 2009-NIUT NON LOC-after RAJ final-signed_Distribution " xfId="414"/>
    <cellStyle name="_FINALIFRS-LOC Accounts -(30June09)_Accounts 2009-NIUT NON LOC-after RAJ final-signed_FST - NIT SEF 2011" xfId="415"/>
    <cellStyle name="_FINALIFRS-LOC Accounts -(30June09)_Accounts 2009-NIUT NON LOC-after RAJ final-signed_Income Statement" xfId="416"/>
    <cellStyle name="_FINALIFRS-LOC Accounts -(30June09)_Accounts 2009-NIUT NON LOC-after RAJ final-signed_Sheet2" xfId="417"/>
    <cellStyle name="_FINALIFRS-LOC Accounts -(30June09)_Accounts 2009-NIUT NON LOC-after RAJ final-signed_Statement of Financial Position" xfId="418"/>
    <cellStyle name="_FINALIFRS-LOC Accounts -(30June09)_Cash Flow " xfId="419"/>
    <cellStyle name="_FINALIFRS-LOC Accounts -(30June09)_Cash flow working" xfId="420"/>
    <cellStyle name="_FINALIFRS-LOC Accounts -(30June09)_Distribution " xfId="421"/>
    <cellStyle name="_FINALIFRS-LOC Accounts -(30June09)_Final Diclosure 10" xfId="792"/>
    <cellStyle name="_FINALIFRS-LOC Accounts -(30June09)_Final RAJ-reviewed Feb 5" xfId="793"/>
    <cellStyle name="_FINALIFRS-LOC Accounts -(30June09)_Income Statement" xfId="422"/>
    <cellStyle name="_FINALIFRS-LOC Accounts -(30June09)_Notes 1-3" xfId="423"/>
    <cellStyle name="_FINALIFRS-LOC Accounts -(30June09)_Other compehensive" xfId="794"/>
    <cellStyle name="_FINALIFRS-LOC Accounts -(30June09)_Sheet2" xfId="16"/>
    <cellStyle name="_FINALIFRS-LOC Accounts -(30June09)_Sheet2 2" xfId="424"/>
    <cellStyle name="_FINALIFRS-LOC Accounts -(30June09)_Sheet2 3" xfId="425"/>
    <cellStyle name="_FINALIFRS-LOC Accounts -(30June09)_Sheet2 4" xfId="426"/>
    <cellStyle name="_FINALIFRS-LOC Accounts -(30June09)_Sheet2_1" xfId="427"/>
    <cellStyle name="_FINALIFRS-LOC Accounts -(30June09)_Sheet2_5.2" xfId="428"/>
    <cellStyle name="_FINALIFRS-LOC Accounts -(30June09)_Sheet2_Cash Flow " xfId="429"/>
    <cellStyle name="_FINALIFRS-LOC Accounts -(30June09)_Sheet2_Cash flow working" xfId="430"/>
    <cellStyle name="_FINALIFRS-LOC Accounts -(30June09)_Sheet2_Distribution " xfId="431"/>
    <cellStyle name="_FINALIFRS-LOC Accounts -(30June09)_Sheet2_Final disclosure final" xfId="795"/>
    <cellStyle name="_FINALIFRS-LOC Accounts -(30June09)_Sheet2_Income Statement" xfId="432"/>
    <cellStyle name="_FINALIFRS-LOC Accounts -(30June09)_Sheet2_Notes 1-3" xfId="433"/>
    <cellStyle name="_FINALIFRS-LOC Accounts -(30June09)_Sheet2_Sheet2" xfId="434"/>
    <cellStyle name="_FINALIFRS-LOC Accounts -(30June09)_Sheet2_Statement of Financial Position" xfId="435"/>
    <cellStyle name="_FINALIFRS-LOC Accounts -(30June09)_Sheet2_UHF" xfId="436"/>
    <cellStyle name="_FINALIFRS-LOC Accounts -(30June09)_Statement of Financial Position" xfId="437"/>
    <cellStyle name="_FINALIFRS-LOC Accounts -(30June09)_UHF" xfId="438"/>
    <cellStyle name="_FINALIFRS-LOC Accounts -(30June09)_Xl0000000" xfId="17"/>
    <cellStyle name="_FINALIFRS-LOC Accounts -(30June09)_Xl0000000 2" xfId="18"/>
    <cellStyle name="_FINALIFRS-LOC Accounts -(30June09)_Xl0000000 3" xfId="439"/>
    <cellStyle name="_FINALIFRS-LOC Accounts -(30June09)_Xl0000000 4" xfId="440"/>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1"/>
    <cellStyle name="_FINALIFRS-LOC Accounts -(30June09)_Xl0000000_Accounts 2009-NIUT NON LOC-after RAJ final-signed" xfId="442"/>
    <cellStyle name="_FINALIFRS-LOC Accounts -(30June09)_Xl0000000_After annexure changes NB final" xfId="22"/>
    <cellStyle name="_FINALIFRS-LOC Accounts -(30June09)_Xl0000000_Cash Flow " xfId="443"/>
    <cellStyle name="_FINALIFRS-LOC Accounts -(30June09)_Xl0000000_Cash flow working" xfId="444"/>
    <cellStyle name="_FINALIFRS-LOC Accounts -(30June09)_Xl0000000_Distribution " xfId="445"/>
    <cellStyle name="_FINALIFRS-LOC Accounts -(30June09)_Xl0000000_Final disclosure final" xfId="23"/>
    <cellStyle name="_FINALIFRS-LOC Accounts -(30June09)_Xl0000000_Final RAJ-reviewed Feb 5" xfId="24"/>
    <cellStyle name="_FINALIFRS-LOC Accounts -(30June09)_Xl0000000_Income Statement" xfId="446"/>
    <cellStyle name="_FINALIFRS-LOC Accounts -(30June09)_Xl0000000_Notes 1-3" xfId="447"/>
    <cellStyle name="_FINALIFRS-LOC Accounts -(30June09)_Xl0000000_Sheet2" xfId="448"/>
    <cellStyle name="_FINALIFRS-LOC Accounts -(30June09)_Xl0000000_Statement of Financial Position" xfId="449"/>
    <cellStyle name="_FINALIFRS-LOC Accounts -(30June09)_Xl0000000_UHF" xfId="450"/>
    <cellStyle name="_SAP Break ups for Dec 2008" xfId="25"/>
    <cellStyle name="_Technology MI September v2NB" xfId="26"/>
    <cellStyle name="_Technology MI September v2NB 2" xfId="451"/>
    <cellStyle name="_Technology MI September v2NB 3" xfId="452"/>
    <cellStyle name="_Technology MI September v2NB 4" xfId="453"/>
    <cellStyle name="_Technology MI September v2NB_5.2" xfId="454"/>
    <cellStyle name="_Technology MI September v2NB_Cash Flow " xfId="455"/>
    <cellStyle name="_Technology MI September v2NB_Cash flow working" xfId="456"/>
    <cellStyle name="_Technology MI September v2NB_disclosure investment emof" xfId="27"/>
    <cellStyle name="_Technology MI September v2NB_Distribution " xfId="457"/>
    <cellStyle name="_Technology MI September v2NB_Final disclosure final" xfId="796"/>
    <cellStyle name="_Technology MI September v2NB_Final_Accounts_2009" xfId="28"/>
    <cellStyle name="_Technology MI September v2NB_Income Statement" xfId="458"/>
    <cellStyle name="_Technology MI September v2NB_Income-Statement" xfId="29"/>
    <cellStyle name="_Technology MI September v2NB_Movement in UHF" xfId="30"/>
    <cellStyle name="_Technology MI September v2NB_NIT-EMOF SEP Accounts 2009" xfId="459"/>
    <cellStyle name="_Technology MI September v2NB_Note 11-20" xfId="31"/>
    <cellStyle name="_Technology MI September v2NB_Notes 1-3" xfId="460"/>
    <cellStyle name="_Technology MI September v2NB_Sales &amp; Redemption summary" xfId="32"/>
    <cellStyle name="_Technology MI September v2NB_Sheet2" xfId="461"/>
    <cellStyle name="_Technology MI September v2NB_Statement" xfId="33"/>
    <cellStyle name="_Technology MI September v2NB_Statement of Financial Position" xfId="462"/>
    <cellStyle name="_Technology MI September v2NB_UHF" xfId="463"/>
    <cellStyle name="£ BP" xfId="36"/>
    <cellStyle name="¥ JY" xfId="37"/>
    <cellStyle name="=C:\WINNT\SYSTEM32\COMMAND.COM" xfId="34"/>
    <cellStyle name="=C:\WINNT\SYSTEM32\COMMAND.COM 2" xfId="35"/>
    <cellStyle name="=C:\WINNT\SYSTEM32\COMMAND.COM 2 2" xfId="807"/>
    <cellStyle name="=C:\WINNT\SYSTEM32\COMMAND.COM 3" xfId="464"/>
    <cellStyle name="=C:\WINNT\SYSTEM32\COMMAND.COM 4" xfId="465"/>
    <cellStyle name="=C:\WINNT\SYSTEM32\COMMAND.COM_5.2" xfId="466"/>
    <cellStyle name="20% - Accent1" xfId="38" builtinId="30" customBuiltin="1"/>
    <cellStyle name="20% - Accent1 2" xfId="39"/>
    <cellStyle name="20% - Accent1 2 2" xfId="467"/>
    <cellStyle name="20% - Accent1 2 3" xfId="468"/>
    <cellStyle name="20% - Accent1 2 4" xfId="469"/>
    <cellStyle name="20% - Accent1 2_5.2" xfId="470"/>
    <cellStyle name="20% - Accent1 3" xfId="40"/>
    <cellStyle name="20% - Accent1 3 2" xfId="471"/>
    <cellStyle name="20% - Accent1 3 3" xfId="472"/>
    <cellStyle name="20% - Accent1 3 4" xfId="473"/>
    <cellStyle name="20% - Accent1 3_5.2" xfId="474"/>
    <cellStyle name="20% - Accent1 4" xfId="41"/>
    <cellStyle name="20% - Accent1 5" xfId="475"/>
    <cellStyle name="20% - Accent1 6" xfId="476"/>
    <cellStyle name="20% - Accent2" xfId="42" builtinId="34" customBuiltin="1"/>
    <cellStyle name="20% - Accent2 2" xfId="43"/>
    <cellStyle name="20% - Accent2 2 2" xfId="477"/>
    <cellStyle name="20% - Accent2 2 3" xfId="478"/>
    <cellStyle name="20% - Accent2 2 4" xfId="479"/>
    <cellStyle name="20% - Accent2 2_5.2" xfId="480"/>
    <cellStyle name="20% - Accent2 3" xfId="44"/>
    <cellStyle name="20% - Accent2 3 2" xfId="481"/>
    <cellStyle name="20% - Accent2 3 3" xfId="482"/>
    <cellStyle name="20% - Accent2 3 4" xfId="483"/>
    <cellStyle name="20% - Accent2 3_5.2" xfId="484"/>
    <cellStyle name="20% - Accent2 4" xfId="45"/>
    <cellStyle name="20% - Accent2 5" xfId="485"/>
    <cellStyle name="20% - Accent2 6" xfId="486"/>
    <cellStyle name="20% - Accent3" xfId="46" builtinId="38" customBuiltin="1"/>
    <cellStyle name="20% - Accent3 2" xfId="47"/>
    <cellStyle name="20% - Accent3 2 2" xfId="487"/>
    <cellStyle name="20% - Accent3 2 3" xfId="488"/>
    <cellStyle name="20% - Accent3 2 4" xfId="489"/>
    <cellStyle name="20% - Accent3 2_5.2" xfId="490"/>
    <cellStyle name="20% - Accent3 3" xfId="48"/>
    <cellStyle name="20% - Accent3 3 2" xfId="491"/>
    <cellStyle name="20% - Accent3 3 3" xfId="492"/>
    <cellStyle name="20% - Accent3 3 4" xfId="493"/>
    <cellStyle name="20% - Accent3 3_5.2" xfId="494"/>
    <cellStyle name="20% - Accent3 4" xfId="49"/>
    <cellStyle name="20% - Accent3 5" xfId="495"/>
    <cellStyle name="20% - Accent3 6" xfId="496"/>
    <cellStyle name="20% - Accent4" xfId="50" builtinId="42" customBuiltin="1"/>
    <cellStyle name="20% - Accent4 2" xfId="51"/>
    <cellStyle name="20% - Accent4 2 2" xfId="497"/>
    <cellStyle name="20% - Accent4 2 3" xfId="498"/>
    <cellStyle name="20% - Accent4 2 4" xfId="499"/>
    <cellStyle name="20% - Accent4 2_5.2" xfId="500"/>
    <cellStyle name="20% - Accent4 3" xfId="52"/>
    <cellStyle name="20% - Accent4 3 2" xfId="501"/>
    <cellStyle name="20% - Accent4 3 3" xfId="502"/>
    <cellStyle name="20% - Accent4 3 4" xfId="503"/>
    <cellStyle name="20% - Accent4 3_5.2" xfId="504"/>
    <cellStyle name="20% - Accent4 4" xfId="53"/>
    <cellStyle name="20% - Accent4 5" xfId="505"/>
    <cellStyle name="20% - Accent4 6" xfId="506"/>
    <cellStyle name="20% - Accent5" xfId="54" builtinId="46" customBuiltin="1"/>
    <cellStyle name="20% - Accent5 2" xfId="55"/>
    <cellStyle name="20% - Accent5 2 2" xfId="507"/>
    <cellStyle name="20% - Accent5 2 3" xfId="508"/>
    <cellStyle name="20% - Accent5 2 4" xfId="509"/>
    <cellStyle name="20% - Accent5 2_5.2" xfId="510"/>
    <cellStyle name="20% - Accent5 3" xfId="56"/>
    <cellStyle name="20% - Accent5 3 2" xfId="511"/>
    <cellStyle name="20% - Accent5 3 3" xfId="512"/>
    <cellStyle name="20% - Accent5 3 4" xfId="513"/>
    <cellStyle name="20% - Accent5 3_5.2" xfId="514"/>
    <cellStyle name="20% - Accent5 4" xfId="57"/>
    <cellStyle name="20% - Accent5 5" xfId="515"/>
    <cellStyle name="20% - Accent5 6" xfId="516"/>
    <cellStyle name="20% - Accent6" xfId="58" builtinId="50" customBuiltin="1"/>
    <cellStyle name="20% - Accent6 2" xfId="59"/>
    <cellStyle name="20% - Accent6 2 2" xfId="517"/>
    <cellStyle name="20% - Accent6 2 3" xfId="518"/>
    <cellStyle name="20% - Accent6 2 4" xfId="519"/>
    <cellStyle name="20% - Accent6 2_5.2" xfId="520"/>
    <cellStyle name="20% - Accent6 3" xfId="60"/>
    <cellStyle name="20% - Accent6 3 2" xfId="521"/>
    <cellStyle name="20% - Accent6 3 3" xfId="522"/>
    <cellStyle name="20% - Accent6 3 4" xfId="523"/>
    <cellStyle name="20% - Accent6 3_5.2" xfId="524"/>
    <cellStyle name="20% - Accent6 4" xfId="61"/>
    <cellStyle name="20% - Accent6 5" xfId="525"/>
    <cellStyle name="20% - Accent6 6" xfId="526"/>
    <cellStyle name="40% - Accent1" xfId="62" builtinId="31" customBuiltin="1"/>
    <cellStyle name="40% - Accent1 2" xfId="63"/>
    <cellStyle name="40% - Accent1 2 2" xfId="527"/>
    <cellStyle name="40% - Accent1 2 3" xfId="528"/>
    <cellStyle name="40% - Accent1 2 4" xfId="529"/>
    <cellStyle name="40% - Accent1 2_5.2" xfId="530"/>
    <cellStyle name="40% - Accent1 3" xfId="64"/>
    <cellStyle name="40% - Accent1 3 2" xfId="531"/>
    <cellStyle name="40% - Accent1 3 3" xfId="532"/>
    <cellStyle name="40% - Accent1 3 4" xfId="533"/>
    <cellStyle name="40% - Accent1 3_5.2" xfId="534"/>
    <cellStyle name="40% - Accent1 4" xfId="65"/>
    <cellStyle name="40% - Accent1 5" xfId="535"/>
    <cellStyle name="40% - Accent1 6" xfId="536"/>
    <cellStyle name="40% - Accent2" xfId="66" builtinId="35" customBuiltin="1"/>
    <cellStyle name="40% - Accent2 2" xfId="67"/>
    <cellStyle name="40% - Accent2 2 2" xfId="537"/>
    <cellStyle name="40% - Accent2 2 3" xfId="538"/>
    <cellStyle name="40% - Accent2 2 4" xfId="539"/>
    <cellStyle name="40% - Accent2 2_5.2" xfId="540"/>
    <cellStyle name="40% - Accent2 3" xfId="68"/>
    <cellStyle name="40% - Accent2 3 2" xfId="541"/>
    <cellStyle name="40% - Accent2 3 3" xfId="542"/>
    <cellStyle name="40% - Accent2 3 4" xfId="543"/>
    <cellStyle name="40% - Accent2 3_5.2" xfId="544"/>
    <cellStyle name="40% - Accent2 4" xfId="69"/>
    <cellStyle name="40% - Accent2 5" xfId="545"/>
    <cellStyle name="40% - Accent2 6" xfId="546"/>
    <cellStyle name="40% - Accent3" xfId="70" builtinId="39" customBuiltin="1"/>
    <cellStyle name="40% - Accent3 2" xfId="71"/>
    <cellStyle name="40% - Accent3 2 2" xfId="547"/>
    <cellStyle name="40% - Accent3 2 3" xfId="548"/>
    <cellStyle name="40% - Accent3 2 4" xfId="549"/>
    <cellStyle name="40% - Accent3 2_5.2" xfId="550"/>
    <cellStyle name="40% - Accent3 3" xfId="72"/>
    <cellStyle name="40% - Accent3 3 2" xfId="551"/>
    <cellStyle name="40% - Accent3 3 3" xfId="552"/>
    <cellStyle name="40% - Accent3 3 4" xfId="553"/>
    <cellStyle name="40% - Accent3 3_5.2" xfId="554"/>
    <cellStyle name="40% - Accent3 4" xfId="73"/>
    <cellStyle name="40% - Accent3 5" xfId="555"/>
    <cellStyle name="40% - Accent3 6" xfId="556"/>
    <cellStyle name="40% - Accent4" xfId="74" builtinId="43" customBuiltin="1"/>
    <cellStyle name="40% - Accent4 2" xfId="75"/>
    <cellStyle name="40% - Accent4 2 2" xfId="557"/>
    <cellStyle name="40% - Accent4 2 3" xfId="558"/>
    <cellStyle name="40% - Accent4 2 4" xfId="559"/>
    <cellStyle name="40% - Accent4 2_5.2" xfId="560"/>
    <cellStyle name="40% - Accent4 3" xfId="76"/>
    <cellStyle name="40% - Accent4 3 2" xfId="561"/>
    <cellStyle name="40% - Accent4 3 3" xfId="562"/>
    <cellStyle name="40% - Accent4 3 4" xfId="563"/>
    <cellStyle name="40% - Accent4 3_5.2" xfId="564"/>
    <cellStyle name="40% - Accent4 4" xfId="77"/>
    <cellStyle name="40% - Accent4 5" xfId="565"/>
    <cellStyle name="40% - Accent4 6" xfId="566"/>
    <cellStyle name="40% - Accent5" xfId="78" builtinId="47" customBuiltin="1"/>
    <cellStyle name="40% - Accent5 2" xfId="79"/>
    <cellStyle name="40% - Accent5 2 2" xfId="567"/>
    <cellStyle name="40% - Accent5 2 3" xfId="568"/>
    <cellStyle name="40% - Accent5 2 4" xfId="569"/>
    <cellStyle name="40% - Accent5 2_5.2" xfId="570"/>
    <cellStyle name="40% - Accent5 3" xfId="80"/>
    <cellStyle name="40% - Accent5 3 2" xfId="571"/>
    <cellStyle name="40% - Accent5 3 3" xfId="572"/>
    <cellStyle name="40% - Accent5 3 4" xfId="573"/>
    <cellStyle name="40% - Accent5 3_5.2" xfId="574"/>
    <cellStyle name="40% - Accent5 4" xfId="81"/>
    <cellStyle name="40% - Accent5 5" xfId="575"/>
    <cellStyle name="40% - Accent5 6" xfId="576"/>
    <cellStyle name="40% - Accent6" xfId="82" builtinId="51" customBuiltin="1"/>
    <cellStyle name="40% - Accent6 2" xfId="83"/>
    <cellStyle name="40% - Accent6 2 2" xfId="577"/>
    <cellStyle name="40% - Accent6 2 3" xfId="578"/>
    <cellStyle name="40% - Accent6 2 4" xfId="579"/>
    <cellStyle name="40% - Accent6 2_5.2" xfId="580"/>
    <cellStyle name="40% - Accent6 3" xfId="84"/>
    <cellStyle name="40% - Accent6 3 2" xfId="581"/>
    <cellStyle name="40% - Accent6 3 3" xfId="582"/>
    <cellStyle name="40% - Accent6 3 4" xfId="583"/>
    <cellStyle name="40% - Accent6 3_5.2" xfId="584"/>
    <cellStyle name="40% - Accent6 4" xfId="85"/>
    <cellStyle name="40% - Accent6 5" xfId="585"/>
    <cellStyle name="40% - Accent6 6" xfId="586"/>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7"/>
    <cellStyle name="Calc Currency (0) 4" xfId="588"/>
    <cellStyle name="Calc Currency (0)_5.2" xfId="589"/>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0"/>
    <cellStyle name="Comma 10 3" xfId="591"/>
    <cellStyle name="Comma 10 4" xfId="592"/>
    <cellStyle name="Comma 11" xfId="170"/>
    <cellStyle name="Comma 11 2" xfId="593"/>
    <cellStyle name="Comma 11 3" xfId="594"/>
    <cellStyle name="Comma 11 4" xfId="595"/>
    <cellStyle name="Comma 12" xfId="171"/>
    <cellStyle name="Comma 13" xfId="172"/>
    <cellStyle name="Comma 13 2" xfId="173"/>
    <cellStyle name="Comma 14" xfId="174"/>
    <cellStyle name="Comma 14 2" xfId="770"/>
    <cellStyle name="Comma 14 2 2" xfId="797"/>
    <cellStyle name="Comma 14 2 3" xfId="815"/>
    <cellStyle name="Comma 14 3" xfId="782"/>
    <cellStyle name="Comma 14 4" xfId="808"/>
    <cellStyle name="Comma 15" xfId="175"/>
    <cellStyle name="Comma 16" xfId="596"/>
    <cellStyle name="Comma 16 2" xfId="777"/>
    <cellStyle name="Comma 16 2 2" xfId="798"/>
    <cellStyle name="Comma 16 2 3" xfId="819"/>
    <cellStyle name="Comma 16 3" xfId="787"/>
    <cellStyle name="Comma 16 4" xfId="814"/>
    <cellStyle name="Comma 17" xfId="779"/>
    <cellStyle name="Comma 17 2" xfId="791"/>
    <cellStyle name="Comma 17 3" xfId="821"/>
    <cellStyle name="Comma 18" xfId="806"/>
    <cellStyle name="Comma 18 2" xfId="823"/>
    <cellStyle name="Comma 19" xfId="789"/>
    <cellStyle name="Comma 19 2" xfId="828"/>
    <cellStyle name="Comma 19 3" xfId="825"/>
    <cellStyle name="Comma 2" xfId="176"/>
    <cellStyle name="Comma 2 10" xfId="597"/>
    <cellStyle name="Comma 2 11" xfId="598"/>
    <cellStyle name="Comma 2 2" xfId="177"/>
    <cellStyle name="Comma 2 2 2" xfId="178"/>
    <cellStyle name="Comma 2 2 2 2" xfId="599"/>
    <cellStyle name="Comma 2 2 2 3" xfId="600"/>
    <cellStyle name="Comma 2 2 2 4" xfId="601"/>
    <cellStyle name="Comma 2 2 3" xfId="179"/>
    <cellStyle name="Comma 2 2 3 2" xfId="602"/>
    <cellStyle name="Comma 2 2 3 3" xfId="603"/>
    <cellStyle name="Comma 2 2 3 4" xfId="604"/>
    <cellStyle name="Comma 2 2 4" xfId="605"/>
    <cellStyle name="Comma 2 2 5" xfId="606"/>
    <cellStyle name="Comma 2 2 6" xfId="607"/>
    <cellStyle name="Comma 2 3" xfId="180"/>
    <cellStyle name="Comma 2 3 2" xfId="608"/>
    <cellStyle name="Comma 2 3 3" xfId="609"/>
    <cellStyle name="Comma 2 3 4" xfId="610"/>
    <cellStyle name="Comma 2 4" xfId="181"/>
    <cellStyle name="Comma 2 4 2" xfId="611"/>
    <cellStyle name="Comma 2 4 3" xfId="612"/>
    <cellStyle name="Comma 2 4 4" xfId="613"/>
    <cellStyle name="Comma 2 5" xfId="182"/>
    <cellStyle name="Comma 2 5 2" xfId="614"/>
    <cellStyle name="Comma 2 5 3" xfId="615"/>
    <cellStyle name="Comma 2 5 4" xfId="616"/>
    <cellStyle name="Comma 2 6" xfId="183"/>
    <cellStyle name="Comma 2 6 2" xfId="617"/>
    <cellStyle name="Comma 2 6 3" xfId="618"/>
    <cellStyle name="Comma 2 6 4" xfId="619"/>
    <cellStyle name="Comma 2 7" xfId="184"/>
    <cellStyle name="Comma 2 7 2" xfId="620"/>
    <cellStyle name="Comma 2 7 3" xfId="621"/>
    <cellStyle name="Comma 2 7 4" xfId="622"/>
    <cellStyle name="Comma 2 8" xfId="185"/>
    <cellStyle name="Comma 2 8 2" xfId="623"/>
    <cellStyle name="Comma 2 8 3" xfId="624"/>
    <cellStyle name="Comma 2 8 4" xfId="625"/>
    <cellStyle name="Comma 2 9" xfId="626"/>
    <cellStyle name="Comma 2_Xl0000002" xfId="186"/>
    <cellStyle name="Comma 22" xfId="187"/>
    <cellStyle name="Comma 3" xfId="188"/>
    <cellStyle name="Comma 3 2" xfId="189"/>
    <cellStyle name="Comma 3 2 2" xfId="190"/>
    <cellStyle name="Comma 3 3" xfId="191"/>
    <cellStyle name="Comma 3 4" xfId="192"/>
    <cellStyle name="Comma 3 5" xfId="627"/>
    <cellStyle name="Comma 4" xfId="193"/>
    <cellStyle name="Comma 4 2" xfId="194"/>
    <cellStyle name="Comma 5" xfId="195"/>
    <cellStyle name="Comma 5 2" xfId="196"/>
    <cellStyle name="Comma 5 3" xfId="628"/>
    <cellStyle name="Comma 5 4" xfId="629"/>
    <cellStyle name="Comma 6" xfId="197"/>
    <cellStyle name="Comma 7" xfId="198"/>
    <cellStyle name="Comma 8" xfId="199"/>
    <cellStyle name="Comma 9" xfId="200"/>
    <cellStyle name="Comma 9 2" xfId="630"/>
    <cellStyle name="Comma 9 3" xfId="631"/>
    <cellStyle name="Comma 9 4" xfId="632"/>
    <cellStyle name="Comma_Final accou by farrukh PCMF" xfId="201"/>
    <cellStyle name="CompanyName" xfId="202"/>
    <cellStyle name="Component" xfId="203"/>
    <cellStyle name="Copied" xfId="204"/>
    <cellStyle name="Currency 2" xfId="205"/>
    <cellStyle name="Currency 2 2" xfId="633"/>
    <cellStyle name="Currency 2 3" xfId="634"/>
    <cellStyle name="Currency 2 4" xfId="635"/>
    <cellStyle name="Dash" xfId="206"/>
    <cellStyle name="Description" xfId="207"/>
    <cellStyle name="Dollar" xfId="208"/>
    <cellStyle name="Entered" xfId="209"/>
    <cellStyle name="Euro" xfId="210"/>
    <cellStyle name="Euro 2" xfId="636"/>
    <cellStyle name="Euro 3" xfId="637"/>
    <cellStyle name="Euro 4" xfId="638"/>
    <cellStyle name="Explanatory Text" xfId="211" builtinId="53" customBuiltin="1"/>
    <cellStyle name="Explanatory Text 2" xfId="212"/>
    <cellStyle name="Explanatory Text 3" xfId="213"/>
    <cellStyle name="Explanatory Text 4" xfId="214"/>
    <cellStyle name="Feature" xfId="215"/>
    <cellStyle name="Fixed" xfId="216"/>
    <cellStyle name="Fixed 2" xfId="639"/>
    <cellStyle name="Fixed 3" xfId="640"/>
    <cellStyle name="Fixed 4" xfId="641"/>
    <cellStyle name="Fixed_5.2" xfId="642"/>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3"/>
    <cellStyle name="Integer 3" xfId="644"/>
    <cellStyle name="Integer 4" xfId="645"/>
    <cellStyle name="Integer_5.2" xfId="646"/>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7"/>
    <cellStyle name="Normal - Style1 3" xfId="648"/>
    <cellStyle name="Normal - Style1 4" xfId="649"/>
    <cellStyle name="Normal - Style1_5.2" xfId="650"/>
    <cellStyle name="Normal 10" xfId="265"/>
    <cellStyle name="Normal 10 2" xfId="266"/>
    <cellStyle name="Normal 10 2 2" xfId="772"/>
    <cellStyle name="Normal 10 2 2 2" xfId="799"/>
    <cellStyle name="Normal 10 2 2 3" xfId="816"/>
    <cellStyle name="Normal 10 2 3" xfId="783"/>
    <cellStyle name="Normal 10 2 4" xfId="809"/>
    <cellStyle name="Normal 11" xfId="267"/>
    <cellStyle name="Normal 12" xfId="268"/>
    <cellStyle name="Normal 13" xfId="269"/>
    <cellStyle name="Normal 14" xfId="270"/>
    <cellStyle name="Normal 15" xfId="271"/>
    <cellStyle name="Normal 16" xfId="272"/>
    <cellStyle name="Normal 16 2" xfId="774"/>
    <cellStyle name="Normal 16 2 2" xfId="800"/>
    <cellStyle name="Normal 16 2 3" xfId="817"/>
    <cellStyle name="Normal 16 3" xfId="784"/>
    <cellStyle name="Normal 16 4" xfId="810"/>
    <cellStyle name="Normal 17" xfId="273"/>
    <cellStyle name="Normal 18" xfId="778"/>
    <cellStyle name="Normal 18 2" xfId="790"/>
    <cellStyle name="Normal 18 3" xfId="820"/>
    <cellStyle name="Normal 19" xfId="781"/>
    <cellStyle name="Normal 19 2" xfId="801"/>
    <cellStyle name="Normal 2" xfId="274"/>
    <cellStyle name="Normal 2 10" xfId="651"/>
    <cellStyle name="Normal 2 11" xfId="652"/>
    <cellStyle name="Normal 2 12" xfId="653"/>
    <cellStyle name="Normal 2 2" xfId="275"/>
    <cellStyle name="Normal 2 2 10" xfId="654"/>
    <cellStyle name="Normal 2 2 2" xfId="276"/>
    <cellStyle name="Normal 2 2 2 2" xfId="655"/>
    <cellStyle name="Normal 2 2 2 3" xfId="656"/>
    <cellStyle name="Normal 2 2 2 4" xfId="657"/>
    <cellStyle name="Normal 2 2 2_5.2" xfId="658"/>
    <cellStyle name="Normal 2 2 3" xfId="277"/>
    <cellStyle name="Normal 2 2 3 2" xfId="659"/>
    <cellStyle name="Normal 2 2 3 3" xfId="660"/>
    <cellStyle name="Normal 2 2 3 4" xfId="661"/>
    <cellStyle name="Normal 2 2 3_5.2" xfId="662"/>
    <cellStyle name="Normal 2 2 4" xfId="663"/>
    <cellStyle name="Normal 2 2 5" xfId="664"/>
    <cellStyle name="Normal 2 2 6" xfId="665"/>
    <cellStyle name="Normal 2 2 7" xfId="666"/>
    <cellStyle name="Normal 2 2 8" xfId="667"/>
    <cellStyle name="Normal 2 2 9" xfId="668"/>
    <cellStyle name="Normal 2 2_5.2" xfId="669"/>
    <cellStyle name="Normal 2 3" xfId="278"/>
    <cellStyle name="Normal 2 3 2" xfId="670"/>
    <cellStyle name="Normal 2 3 3" xfId="671"/>
    <cellStyle name="Normal 2 3 4" xfId="672"/>
    <cellStyle name="Normal 2 3_5.2" xfId="673"/>
    <cellStyle name="Normal 2 4" xfId="279"/>
    <cellStyle name="Normal 2 4 2" xfId="674"/>
    <cellStyle name="Normal 2 4 3" xfId="675"/>
    <cellStyle name="Normal 2 4 4" xfId="676"/>
    <cellStyle name="Normal 2 4_5.2" xfId="677"/>
    <cellStyle name="Normal 2 5" xfId="280"/>
    <cellStyle name="Normal 2 5 2" xfId="678"/>
    <cellStyle name="Normal 2 5 3" xfId="679"/>
    <cellStyle name="Normal 2 5 4" xfId="680"/>
    <cellStyle name="Normal 2 5_5.2" xfId="681"/>
    <cellStyle name="Normal 2 6" xfId="281"/>
    <cellStyle name="Normal 2 6 2" xfId="682"/>
    <cellStyle name="Normal 2 6 3" xfId="683"/>
    <cellStyle name="Normal 2 6 4" xfId="684"/>
    <cellStyle name="Normal 2 6_5.2" xfId="685"/>
    <cellStyle name="Normal 2 7" xfId="282"/>
    <cellStyle name="Normal 2 8" xfId="283"/>
    <cellStyle name="Normal 2 9" xfId="284"/>
    <cellStyle name="Normal 2_3_After_SW_changes_PIF_accounts_2008" xfId="285"/>
    <cellStyle name="Normal 20" xfId="802"/>
    <cellStyle name="Normal 21" xfId="788"/>
    <cellStyle name="Normal 21 2" xfId="827"/>
    <cellStyle name="Normal 21 3" xfId="824"/>
    <cellStyle name="Normal 22" xfId="805"/>
    <cellStyle name="Normal 3" xfId="286"/>
    <cellStyle name="Normal 3 2" xfId="287"/>
    <cellStyle name="Normal 3 2 2" xfId="288"/>
    <cellStyle name="Normal 3 2 3" xfId="686"/>
    <cellStyle name="Normal 3 2 4" xfId="687"/>
    <cellStyle name="Normal 3 2_5.2" xfId="688"/>
    <cellStyle name="Normal 3 3" xfId="289"/>
    <cellStyle name="Normal 3 4" xfId="775"/>
    <cellStyle name="Normal 3 5" xfId="771"/>
    <cellStyle name="Normal 3 6" xfId="773"/>
    <cellStyle name="Normal 3 7" xfId="769"/>
    <cellStyle name="Normal 3 8" xfId="785"/>
    <cellStyle name="Normal 3 9" xfId="811"/>
    <cellStyle name="Normal 3_31 Dec Accounts 2009-NIUT" xfId="290"/>
    <cellStyle name="Normal 4" xfId="291"/>
    <cellStyle name="Normal 4 2" xfId="292"/>
    <cellStyle name="Normal 4 2 2" xfId="689"/>
    <cellStyle name="Normal 4 2 3" xfId="690"/>
    <cellStyle name="Normal 4 2 4" xfId="691"/>
    <cellStyle name="Normal 4 2_5.2" xfId="692"/>
    <cellStyle name="Normal 4 3" xfId="693"/>
    <cellStyle name="Normal 4 4" xfId="694"/>
    <cellStyle name="Normal 4 5" xfId="695"/>
    <cellStyle name="Normal 4_5.2" xfId="696"/>
    <cellStyle name="Normal 5" xfId="293"/>
    <cellStyle name="Normal 5 10" xfId="697"/>
    <cellStyle name="Normal 5 2" xfId="294"/>
    <cellStyle name="Normal 5 2 2" xfId="698"/>
    <cellStyle name="Normal 5 2 3" xfId="699"/>
    <cellStyle name="Normal 5 2 4" xfId="700"/>
    <cellStyle name="Normal 5 2_5.2" xfId="701"/>
    <cellStyle name="Normal 5 3" xfId="295"/>
    <cellStyle name="Normal 5 4" xfId="702"/>
    <cellStyle name="Normal 5 5" xfId="703"/>
    <cellStyle name="Normal 5 6" xfId="704"/>
    <cellStyle name="Normal 5 7" xfId="705"/>
    <cellStyle name="Normal 5 8" xfId="706"/>
    <cellStyle name="Normal 5 9" xfId="707"/>
    <cellStyle name="Normal 5_31 Dec Accounts 2009-NIUT" xfId="296"/>
    <cellStyle name="Normal 6" xfId="297"/>
    <cellStyle name="Normal 6 2" xfId="298"/>
    <cellStyle name="Normal 6 3" xfId="708"/>
    <cellStyle name="Normal 6 4" xfId="709"/>
    <cellStyle name="Normal 6_5.2" xfId="710"/>
    <cellStyle name="Normal 7" xfId="299"/>
    <cellStyle name="Normal 7 2" xfId="711"/>
    <cellStyle name="Normal 7 3" xfId="712"/>
    <cellStyle name="Normal 7 4" xfId="713"/>
    <cellStyle name="Normal 7_5.2" xfId="714"/>
    <cellStyle name="Normal 8" xfId="300"/>
    <cellStyle name="Normal 8 2" xfId="301"/>
    <cellStyle name="Normal 8 3" xfId="715"/>
    <cellStyle name="Normal 8 4" xfId="716"/>
    <cellStyle name="Normal 8_5.2" xfId="717"/>
    <cellStyle name="Normal 9" xfId="302"/>
    <cellStyle name="Normal_5-1-2010-NIT-EMOF DEC Accounts 2009(F)" xfId="385"/>
    <cellStyle name="Normal_Balanca sheet analysis 01" xfId="303"/>
    <cellStyle name="Normal_Cash Flow for the period" xfId="304"/>
    <cellStyle name="Normal_Final accou by farrukh PCMF" xfId="305"/>
    <cellStyle name="Normal_Final accou by farrukh PCMF_Accounts 2009-NIUT NON LOC-after RAJ final-signed" xfId="813"/>
    <cellStyle name="Normal_Final_Accounts_2009_NIT GBF  Financial Statements - Septembr 30, 2010 - Draft 1" xfId="833"/>
    <cellStyle name="Normal_Half_Yearly_Accounts_NCF_2006__auditors_" xfId="306"/>
    <cellStyle name="Normal_Half_Yearly_Accounts_NCF_2006__auditors_ 2" xfId="834"/>
    <cellStyle name="Normal_NIT GBF  Financial Statements - HY 09 SALMAN REVIEWED" xfId="831"/>
    <cellStyle name="Normal_NIT GBF  Financial Statements - HY 09 SALMAN REVIEWED_NIT GBF - FS - Dec 31, 2010 - Income" xfId="832"/>
    <cellStyle name="Normal_NIT-EMOF DEC Accounts 2009(8-1-2010)" xfId="386"/>
    <cellStyle name="Normal_NIT-EMOF SEP Accounts 2009" xfId="307"/>
    <cellStyle name="Normal_PIF may account 3rd draft 2" xfId="830"/>
    <cellStyle name="Normal_Portfolio" xfId="308"/>
    <cellStyle name="Normal_PSM DEC 2003(Final by Auditors)" xfId="835"/>
    <cellStyle name="Normal_Worksheet in   PGF 2005 final" xfId="309"/>
    <cellStyle name="Normal_Worksheet in   PGF 2005 final 2" xfId="310"/>
    <cellStyle name="Normal_Worksheet in   PGF 2005 final_Accounts 2009-NIUT NON LOC-after RAJ final-signed" xfId="311"/>
    <cellStyle name="Normal_Worksheet in   PGF 2005 final_Accounts 2009-NIUT NON LOC-after RAJ final-signed 2" xfId="387"/>
    <cellStyle name="Note" xfId="312" builtinId="10" customBuiltin="1"/>
    <cellStyle name="Note 2" xfId="313"/>
    <cellStyle name="Note 2 2" xfId="718"/>
    <cellStyle name="Note 2 3" xfId="719"/>
    <cellStyle name="Note 2 4" xfId="720"/>
    <cellStyle name="Note 3" xfId="314"/>
    <cellStyle name="Note 3 2" xfId="721"/>
    <cellStyle name="Note 3 3" xfId="722"/>
    <cellStyle name="Note 3 4" xfId="723"/>
    <cellStyle name="Note 4" xfId="315"/>
    <cellStyle name="Note 5" xfId="724"/>
    <cellStyle name="Note 6" xfId="725"/>
    <cellStyle name="Option" xfId="316"/>
    <cellStyle name="Output" xfId="317" builtinId="21" customBuiltin="1"/>
    <cellStyle name="Output 2" xfId="318"/>
    <cellStyle name="Output 3" xfId="319"/>
    <cellStyle name="Output 4" xfId="320"/>
    <cellStyle name="OUTPUT AMOUNTS" xfId="321"/>
    <cellStyle name="Output Amounts 2" xfId="322"/>
    <cellStyle name="Output Amounts_DOM Balanced 24 Jan 2008" xfId="323"/>
    <cellStyle name="OUTPUT COLUMN HEADINGS" xfId="324"/>
    <cellStyle name="Output Column Headings 2" xfId="325"/>
    <cellStyle name="Output Column Headings_KP_-_ANNUAL_ACCOUNTS EPZ" xfId="326"/>
    <cellStyle name="OUTPUT LINE ITEMS" xfId="327"/>
    <cellStyle name="Output Line Items 2" xfId="328"/>
    <cellStyle name="Output Line Items_DOM Balanced 24 Jan 2008" xfId="329"/>
    <cellStyle name="OUTPUT REPORT HEADING" xfId="330"/>
    <cellStyle name="Output Report Heading 2" xfId="331"/>
    <cellStyle name="Output Report Heading_KP_-_ANNUAL_ACCOUNTS EPZ" xfId="332"/>
    <cellStyle name="OUTPUT REPORT TITLE" xfId="333"/>
    <cellStyle name="Output Report Title 2" xfId="334"/>
    <cellStyle name="Output Report Title_KP_-_ANNUAL_ACCOUNTS EPZ" xfId="335"/>
    <cellStyle name="Percent [2]" xfId="336"/>
    <cellStyle name="Percent [2] 2" xfId="726"/>
    <cellStyle name="Percent [2] 3" xfId="727"/>
    <cellStyle name="Percent [2] 4" xfId="728"/>
    <cellStyle name="Percent 2" xfId="337"/>
    <cellStyle name="Percent 2 10" xfId="729"/>
    <cellStyle name="Percent 2 2" xfId="338"/>
    <cellStyle name="Percent 2 2 2" xfId="339"/>
    <cellStyle name="Percent 2 2 2 2" xfId="730"/>
    <cellStyle name="Percent 2 2 2 3" xfId="731"/>
    <cellStyle name="Percent 2 2 2 4" xfId="732"/>
    <cellStyle name="Percent 2 2 3" xfId="340"/>
    <cellStyle name="Percent 2 2 3 2" xfId="733"/>
    <cellStyle name="Percent 2 2 3 3" xfId="734"/>
    <cellStyle name="Percent 2 2 3 4" xfId="735"/>
    <cellStyle name="Percent 2 2 4" xfId="736"/>
    <cellStyle name="Percent 2 2 5" xfId="737"/>
    <cellStyle name="Percent 2 2 6" xfId="738"/>
    <cellStyle name="Percent 2 3" xfId="341"/>
    <cellStyle name="Percent 2 3 2" xfId="739"/>
    <cellStyle name="Percent 2 3 3" xfId="740"/>
    <cellStyle name="Percent 2 3 4" xfId="741"/>
    <cellStyle name="Percent 2 4" xfId="342"/>
    <cellStyle name="Percent 2 4 2" xfId="742"/>
    <cellStyle name="Percent 2 4 3" xfId="743"/>
    <cellStyle name="Percent 2 4 4" xfId="744"/>
    <cellStyle name="Percent 2 5" xfId="343"/>
    <cellStyle name="Percent 2 5 2" xfId="745"/>
    <cellStyle name="Percent 2 5 3" xfId="746"/>
    <cellStyle name="Percent 2 5 4" xfId="747"/>
    <cellStyle name="Percent 2 6" xfId="344"/>
    <cellStyle name="Percent 2 6 2" xfId="748"/>
    <cellStyle name="Percent 2 6 3" xfId="749"/>
    <cellStyle name="Percent 2 6 4" xfId="750"/>
    <cellStyle name="Percent 2 7" xfId="345"/>
    <cellStyle name="Percent 2 7 2" xfId="751"/>
    <cellStyle name="Percent 2 7 3" xfId="752"/>
    <cellStyle name="Percent 2 7 4" xfId="753"/>
    <cellStyle name="Percent 2 8" xfId="754"/>
    <cellStyle name="Percent 2 9" xfId="755"/>
    <cellStyle name="Percent 3" xfId="346"/>
    <cellStyle name="Percent 3 2" xfId="347"/>
    <cellStyle name="Percent 3 3" xfId="756"/>
    <cellStyle name="Percent 3 4" xfId="757"/>
    <cellStyle name="Percent 4" xfId="348"/>
    <cellStyle name="Percent 4 2" xfId="758"/>
    <cellStyle name="Percent 4 3" xfId="759"/>
    <cellStyle name="Percent 4 4" xfId="760"/>
    <cellStyle name="Percent 5" xfId="349"/>
    <cellStyle name="Percent 5 2" xfId="350"/>
    <cellStyle name="Percent 5 3" xfId="761"/>
    <cellStyle name="Percent 5 4" xfId="762"/>
    <cellStyle name="Percent 6" xfId="351"/>
    <cellStyle name="Percent 6 2" xfId="776"/>
    <cellStyle name="Percent 6 2 2" xfId="803"/>
    <cellStyle name="Percent 6 2 3" xfId="818"/>
    <cellStyle name="Percent 6 3" xfId="786"/>
    <cellStyle name="Percent 6 4" xfId="812"/>
    <cellStyle name="Percent 7" xfId="352"/>
    <cellStyle name="Percent 8" xfId="780"/>
    <cellStyle name="Percent 8 2" xfId="804"/>
    <cellStyle name="Percent 8 3" xfId="822"/>
    <cellStyle name="Percent 9" xfId="826"/>
    <cellStyle name="Percent 9 2" xfId="829"/>
    <cellStyle name="Pivot Style Medium 13" xfId="353"/>
    <cellStyle name="Pivot Style Medium 13 2" xfId="763"/>
    <cellStyle name="Pivot Style Medium 13 3" xfId="764"/>
    <cellStyle name="Pivot Style Medium 13 4" xfId="765"/>
    <cellStyle name="PSChar" xfId="354"/>
    <cellStyle name="RevList" xfId="355"/>
    <cellStyle name="ri_Category 30-06-07_4" xfId="356"/>
    <cellStyle name="SAPBEXstdItem" xfId="357"/>
    <cellStyle name="Style 1" xfId="358"/>
    <cellStyle name="Style 1 2" xfId="359"/>
    <cellStyle name="Style 1 3" xfId="766"/>
    <cellStyle name="Style 1 4" xfId="767"/>
    <cellStyle name="Style 1_5.2" xfId="768"/>
    <cellStyle name="Sub-group Hdg" xfId="360"/>
    <cellStyle name="Sub-heading" xfId="361"/>
    <cellStyle name="Subtotal" xfId="362"/>
    <cellStyle name="Title" xfId="363" builtinId="15" customBuiltin="1"/>
    <cellStyle name="Title 2" xfId="364"/>
    <cellStyle name="Title 3" xfId="365"/>
    <cellStyle name="Title 4" xfId="366"/>
    <cellStyle name="Total" xfId="367" builtinId="25" customBuiltin="1"/>
    <cellStyle name="Total 2" xfId="368"/>
    <cellStyle name="Total 3" xfId="369"/>
    <cellStyle name="Total 4" xfId="370"/>
    <cellStyle name="Tusental (0)_pldt" xfId="371"/>
    <cellStyle name="Tusental_pldt" xfId="372"/>
    <cellStyle name="Value" xfId="373"/>
    <cellStyle name="Valuta (0)_pldt" xfId="374"/>
    <cellStyle name="Valuta_pldt" xfId="375"/>
    <cellStyle name="Warning Text" xfId="376" builtinId="11" customBuiltin="1"/>
    <cellStyle name="Warning Text 2" xfId="377"/>
    <cellStyle name="Warning Text 3" xfId="378"/>
    <cellStyle name="Warning Text 4" xfId="379"/>
    <cellStyle name="桁区切り [0.00]_RESULTS" xfId="380"/>
    <cellStyle name="桁区切り_RESULTS" xfId="381"/>
    <cellStyle name="標準_RESULTS" xfId="382"/>
    <cellStyle name="通貨 [0.00]_RESULTS" xfId="383"/>
    <cellStyle name="通貨_RESULTS" xfId="384"/>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381000</xdr:colOff>
      <xdr:row>35</xdr:row>
      <xdr:rowOff>9525</xdr:rowOff>
    </xdr:to>
    <xdr:sp macro="" textlink="">
      <xdr:nvSpPr>
        <xdr:cNvPr id="2" name="AutoShape 1"/>
        <xdr:cNvSpPr>
          <a:spLocks noChangeArrowheads="1"/>
        </xdr:cNvSpPr>
      </xdr:nvSpPr>
      <xdr:spPr bwMode="auto">
        <a:xfrm>
          <a:off x="428625" y="2076450"/>
          <a:ext cx="5438775" cy="3829050"/>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a:t>
          </a:r>
          <a:r>
            <a:rPr lang="en-US" sz="3200" b="0" i="0" strike="noStrike" baseline="0">
              <a:solidFill>
                <a:srgbClr val="000000"/>
              </a:solidFill>
              <a:latin typeface="ChevaraOutline"/>
            </a:rPr>
            <a:t> Islamic Equity</a:t>
          </a:r>
          <a:r>
            <a:rPr lang="en-US" sz="3200" b="0" i="0" strike="noStrike">
              <a:solidFill>
                <a:srgbClr val="000000"/>
              </a:solidFill>
              <a:latin typeface="ChevaraOutline"/>
            </a:rPr>
            <a:t>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quarter ended</a:t>
          </a:r>
        </a:p>
        <a:p>
          <a:pPr algn="ctr" rtl="0">
            <a:defRPr sz="1000"/>
          </a:pPr>
          <a:r>
            <a:rPr lang="en-US" sz="3200" b="0" i="0" strike="noStrike">
              <a:solidFill>
                <a:srgbClr val="000000"/>
              </a:solidFill>
              <a:latin typeface="ChevaraOutline"/>
            </a:rPr>
            <a:t>30</a:t>
          </a:r>
          <a:r>
            <a:rPr lang="en-US" sz="3200" b="0" i="0" strike="noStrike" baseline="0">
              <a:solidFill>
                <a:srgbClr val="000000"/>
              </a:solidFill>
              <a:latin typeface="ChevaraOutline"/>
            </a:rPr>
            <a:t> September</a:t>
          </a:r>
          <a:r>
            <a:rPr lang="en-US" sz="3200" b="0" i="0" strike="noStrike">
              <a:solidFill>
                <a:srgbClr val="000000"/>
              </a:solidFill>
              <a:latin typeface="ChevaraOutline"/>
            </a:rPr>
            <a:t> 2015</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425"/>
          <a:ext cx="14097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22</xdr:row>
      <xdr:rowOff>142875</xdr:rowOff>
    </xdr:from>
    <xdr:to>
      <xdr:col>11</xdr:col>
      <xdr:colOff>0</xdr:colOff>
      <xdr:row>22</xdr:row>
      <xdr:rowOff>142875</xdr:rowOff>
    </xdr:to>
    <xdr:sp macro="" textlink="">
      <xdr:nvSpPr>
        <xdr:cNvPr id="2" name="Text 28"/>
        <xdr:cNvSpPr txBox="1">
          <a:spLocks noChangeArrowheads="1"/>
        </xdr:cNvSpPr>
      </xdr:nvSpPr>
      <xdr:spPr bwMode="auto">
        <a:xfrm>
          <a:off x="390525" y="1819275"/>
          <a:ext cx="6010275"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ow r="132">
          <cell r="C132" t="str">
            <v>TOTAL RECOVERY OF STUCK-UP ADVANCES REPORT</v>
          </cell>
        </row>
      </sheetData>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48"/>
  <sheetViews>
    <sheetView showGridLines="0" topLeftCell="D1" workbookViewId="0">
      <pane xSplit="2" ySplit="1" topLeftCell="F2" activePane="bottomRight" state="frozen"/>
      <selection activeCell="D1" sqref="D1"/>
      <selection pane="topRight" activeCell="F1" sqref="F1"/>
      <selection pane="bottomLeft" activeCell="D2" sqref="D2"/>
      <selection pane="bottomRight" activeCell="A15" sqref="A15"/>
    </sheetView>
  </sheetViews>
  <sheetFormatPr defaultRowHeight="12.75" customHeight="1" outlineLevelRow="2" outlineLevelCol="1"/>
  <cols>
    <col min="1" max="1" width="15.25" style="12" hidden="1" customWidth="1"/>
    <col min="2" max="2" width="9.5" style="5" hidden="1" customWidth="1" outlineLevel="1"/>
    <col min="3" max="3" width="15.875" style="6" hidden="1" customWidth="1" outlineLevel="1"/>
    <col min="4" max="4" width="16" style="6" customWidth="1" collapsed="1"/>
    <col min="5" max="5" width="56.625" style="5" customWidth="1"/>
    <col min="6" max="6" width="14.375" style="7" customWidth="1"/>
    <col min="7" max="7" width="4.375" style="7" hidden="1" customWidth="1" outlineLevel="1"/>
    <col min="8" max="8" width="14.375" style="7" hidden="1" customWidth="1" outlineLevel="1"/>
    <col min="9" max="9" width="4.375" style="7" hidden="1" customWidth="1" outlineLevel="1"/>
    <col min="10" max="10" width="14.375" style="7" customWidth="1" collapsed="1"/>
    <col min="11" max="11" width="13.875" style="7" customWidth="1"/>
    <col min="12" max="16384" width="9" style="4"/>
  </cols>
  <sheetData>
    <row r="1" spans="1:11" ht="12.75" customHeight="1">
      <c r="A1" s="11" t="s">
        <v>321</v>
      </c>
      <c r="B1" s="1" t="s">
        <v>34</v>
      </c>
      <c r="C1" s="1" t="s">
        <v>27</v>
      </c>
      <c r="D1" s="1" t="s">
        <v>28</v>
      </c>
      <c r="E1" s="2" t="s">
        <v>29</v>
      </c>
      <c r="F1" s="3" t="s">
        <v>30</v>
      </c>
      <c r="G1" s="3" t="s">
        <v>31</v>
      </c>
      <c r="H1" s="3" t="s">
        <v>32</v>
      </c>
      <c r="I1" s="3" t="s">
        <v>33</v>
      </c>
      <c r="J1" s="3">
        <v>2006</v>
      </c>
      <c r="K1" s="3">
        <v>2005</v>
      </c>
    </row>
    <row r="2" spans="1:11" ht="12.75" customHeight="1" outlineLevel="2">
      <c r="A2" s="12" t="s">
        <v>36</v>
      </c>
      <c r="C2" s="6" t="s">
        <v>35</v>
      </c>
    </row>
    <row r="3" spans="1:11" ht="12.75" customHeight="1" outlineLevel="2">
      <c r="A3" s="12" t="s">
        <v>322</v>
      </c>
      <c r="B3" s="5" t="s">
        <v>36</v>
      </c>
      <c r="C3" s="6" t="s">
        <v>35</v>
      </c>
      <c r="D3" s="6" t="s">
        <v>37</v>
      </c>
      <c r="E3" s="5" t="s">
        <v>38</v>
      </c>
      <c r="F3" s="7">
        <v>985939441</v>
      </c>
      <c r="G3" s="7">
        <v>0</v>
      </c>
      <c r="H3" s="7">
        <v>985939441</v>
      </c>
      <c r="I3" s="7">
        <v>0</v>
      </c>
      <c r="J3" s="7">
        <v>985939441</v>
      </c>
      <c r="K3" s="7">
        <v>460172873</v>
      </c>
    </row>
    <row r="4" spans="1:11" ht="12.75" customHeight="1" outlineLevel="2">
      <c r="A4" s="12" t="s">
        <v>323</v>
      </c>
      <c r="B4" s="5" t="s">
        <v>36</v>
      </c>
      <c r="C4" s="6" t="s">
        <v>35</v>
      </c>
      <c r="D4" s="6" t="s">
        <v>247</v>
      </c>
      <c r="E4" s="5" t="s">
        <v>248</v>
      </c>
      <c r="F4" s="7">
        <v>6802305</v>
      </c>
      <c r="G4" s="7">
        <v>0</v>
      </c>
      <c r="H4" s="7">
        <v>6802305</v>
      </c>
      <c r="I4" s="7">
        <v>0</v>
      </c>
      <c r="J4" s="7">
        <v>6802305</v>
      </c>
      <c r="K4" s="7">
        <v>0</v>
      </c>
    </row>
    <row r="5" spans="1:11" ht="12.75" customHeight="1" outlineLevel="2">
      <c r="A5" s="12" t="s">
        <v>324</v>
      </c>
      <c r="B5" s="5" t="s">
        <v>36</v>
      </c>
      <c r="C5" s="6" t="s">
        <v>35</v>
      </c>
      <c r="D5" s="6" t="s">
        <v>249</v>
      </c>
      <c r="E5" s="5" t="s">
        <v>250</v>
      </c>
      <c r="F5" s="7">
        <v>43115166</v>
      </c>
      <c r="G5" s="7">
        <v>0</v>
      </c>
      <c r="H5" s="7">
        <v>43115166</v>
      </c>
      <c r="I5" s="7">
        <v>0</v>
      </c>
      <c r="J5" s="7">
        <v>43115166</v>
      </c>
      <c r="K5" s="7">
        <v>0</v>
      </c>
    </row>
    <row r="6" spans="1:11" ht="12.75" customHeight="1" outlineLevel="2">
      <c r="A6" s="12" t="s">
        <v>325</v>
      </c>
      <c r="B6" s="5" t="s">
        <v>36</v>
      </c>
      <c r="C6" s="6" t="s">
        <v>35</v>
      </c>
      <c r="D6" s="6" t="s">
        <v>251</v>
      </c>
      <c r="E6" s="5" t="s">
        <v>252</v>
      </c>
      <c r="F6" s="7">
        <v>0</v>
      </c>
      <c r="G6" s="7">
        <v>0</v>
      </c>
      <c r="H6" s="7">
        <v>0</v>
      </c>
      <c r="I6" s="7">
        <v>0</v>
      </c>
      <c r="J6" s="7">
        <v>0</v>
      </c>
      <c r="K6" s="7">
        <v>37703</v>
      </c>
    </row>
    <row r="7" spans="1:11" ht="12.75" customHeight="1" outlineLevel="2">
      <c r="A7" s="12" t="s">
        <v>326</v>
      </c>
      <c r="B7" s="5" t="s">
        <v>36</v>
      </c>
      <c r="C7" s="6" t="s">
        <v>35</v>
      </c>
      <c r="D7" s="6" t="s">
        <v>253</v>
      </c>
      <c r="E7" s="5" t="s">
        <v>254</v>
      </c>
      <c r="F7" s="7">
        <v>9342427</v>
      </c>
      <c r="G7" s="7">
        <v>0</v>
      </c>
      <c r="H7" s="7">
        <v>9342427</v>
      </c>
      <c r="I7" s="7">
        <v>0</v>
      </c>
      <c r="J7" s="7">
        <v>9342427</v>
      </c>
      <c r="K7" s="7">
        <v>0</v>
      </c>
    </row>
    <row r="8" spans="1:11" ht="12.75" customHeight="1" outlineLevel="2">
      <c r="A8" s="12" t="s">
        <v>491</v>
      </c>
      <c r="B8" s="5" t="s">
        <v>36</v>
      </c>
      <c r="C8" s="6" t="s">
        <v>35</v>
      </c>
      <c r="D8" s="6" t="s">
        <v>255</v>
      </c>
      <c r="E8" s="5" t="s">
        <v>365</v>
      </c>
      <c r="F8" s="7">
        <v>3616351</v>
      </c>
      <c r="G8" s="7">
        <v>0</v>
      </c>
      <c r="H8" s="7">
        <v>3616351</v>
      </c>
      <c r="I8" s="7">
        <v>0</v>
      </c>
      <c r="J8" s="7">
        <v>3616351</v>
      </c>
      <c r="K8" s="7">
        <v>0</v>
      </c>
    </row>
    <row r="9" spans="1:11" ht="12.75" customHeight="1" outlineLevel="2">
      <c r="A9" s="12" t="s">
        <v>492</v>
      </c>
      <c r="B9" s="5" t="s">
        <v>36</v>
      </c>
      <c r="C9" s="6" t="s">
        <v>35</v>
      </c>
      <c r="D9" s="6" t="s">
        <v>366</v>
      </c>
      <c r="E9" s="5" t="s">
        <v>367</v>
      </c>
      <c r="F9" s="7">
        <v>8013407</v>
      </c>
      <c r="G9" s="7">
        <v>0</v>
      </c>
      <c r="H9" s="7">
        <v>8013407</v>
      </c>
      <c r="I9" s="7">
        <v>0</v>
      </c>
      <c r="J9" s="7">
        <v>8013407</v>
      </c>
      <c r="K9" s="7">
        <v>0</v>
      </c>
    </row>
    <row r="10" spans="1:11" ht="12.75" customHeight="1" outlineLevel="2">
      <c r="A10" s="12" t="s">
        <v>493</v>
      </c>
      <c r="B10" s="5" t="s">
        <v>36</v>
      </c>
      <c r="C10" s="6" t="s">
        <v>35</v>
      </c>
      <c r="D10" s="6" t="s">
        <v>368</v>
      </c>
      <c r="E10" s="5" t="s">
        <v>127</v>
      </c>
      <c r="F10" s="7">
        <v>19328562</v>
      </c>
      <c r="G10" s="7">
        <v>0</v>
      </c>
      <c r="H10" s="7">
        <v>19328562</v>
      </c>
      <c r="I10" s="7">
        <v>0</v>
      </c>
      <c r="J10" s="7">
        <v>19328562</v>
      </c>
      <c r="K10" s="7">
        <v>22335696</v>
      </c>
    </row>
    <row r="11" spans="1:11" ht="12.75" customHeight="1" outlineLevel="1" thickBot="1">
      <c r="A11" s="12" t="s">
        <v>494</v>
      </c>
      <c r="C11" s="6" t="s">
        <v>35</v>
      </c>
      <c r="E11" s="8" t="s">
        <v>414</v>
      </c>
      <c r="F11" s="9">
        <v>1076157659</v>
      </c>
      <c r="G11" s="9">
        <v>0</v>
      </c>
      <c r="H11" s="9">
        <v>1076157659</v>
      </c>
      <c r="I11" s="9">
        <v>0</v>
      </c>
      <c r="J11" s="9">
        <v>1076157659</v>
      </c>
      <c r="K11" s="9">
        <v>482546272</v>
      </c>
    </row>
    <row r="12" spans="1:11" ht="12.75" customHeight="1" outlineLevel="2" thickTop="1">
      <c r="A12" s="12" t="s">
        <v>36</v>
      </c>
      <c r="C12" s="6" t="s">
        <v>128</v>
      </c>
    </row>
    <row r="13" spans="1:11" ht="12.75" customHeight="1" outlineLevel="2">
      <c r="A13" s="12" t="s">
        <v>495</v>
      </c>
      <c r="B13" s="5" t="s">
        <v>36</v>
      </c>
      <c r="C13" s="6" t="s">
        <v>128</v>
      </c>
      <c r="D13" s="6" t="s">
        <v>129</v>
      </c>
      <c r="E13" s="5" t="s">
        <v>130</v>
      </c>
      <c r="F13" s="7">
        <v>13330061437</v>
      </c>
      <c r="G13" s="7">
        <v>0</v>
      </c>
      <c r="H13" s="7">
        <v>13330061437</v>
      </c>
      <c r="I13" s="7">
        <v>0</v>
      </c>
      <c r="J13" s="7">
        <v>13330061437</v>
      </c>
      <c r="K13" s="7">
        <v>8273345537</v>
      </c>
    </row>
    <row r="14" spans="1:11" ht="12.75" customHeight="1" outlineLevel="2">
      <c r="A14" s="12" t="s">
        <v>496</v>
      </c>
      <c r="B14" s="5" t="s">
        <v>36</v>
      </c>
      <c r="C14" s="6" t="s">
        <v>128</v>
      </c>
      <c r="D14" s="6" t="s">
        <v>131</v>
      </c>
      <c r="E14" s="5" t="s">
        <v>132</v>
      </c>
      <c r="F14" s="7">
        <v>-1775663564</v>
      </c>
      <c r="G14" s="7">
        <v>0</v>
      </c>
      <c r="H14" s="7">
        <v>-1775663564</v>
      </c>
      <c r="I14" s="7">
        <v>0</v>
      </c>
      <c r="J14" s="7">
        <v>-1775663564</v>
      </c>
      <c r="K14" s="7">
        <v>0</v>
      </c>
    </row>
    <row r="15" spans="1:11" ht="12.75" customHeight="1" outlineLevel="1" thickBot="1">
      <c r="A15" s="12" t="s">
        <v>497</v>
      </c>
      <c r="C15" s="6" t="s">
        <v>128</v>
      </c>
      <c r="E15" s="8" t="s">
        <v>415</v>
      </c>
      <c r="F15" s="9">
        <v>11554397873</v>
      </c>
      <c r="G15" s="9">
        <v>0</v>
      </c>
      <c r="H15" s="9">
        <v>11554397873</v>
      </c>
      <c r="I15" s="9">
        <v>0</v>
      </c>
      <c r="J15" s="9">
        <v>11554397873</v>
      </c>
      <c r="K15" s="9">
        <v>8273345537</v>
      </c>
    </row>
    <row r="16" spans="1:11" ht="12.75" customHeight="1" outlineLevel="2" thickTop="1">
      <c r="A16" s="12" t="s">
        <v>36</v>
      </c>
      <c r="C16" s="6" t="s">
        <v>133</v>
      </c>
    </row>
    <row r="17" spans="1:11" ht="12.75" customHeight="1" outlineLevel="2">
      <c r="A17" s="12" t="s">
        <v>498</v>
      </c>
      <c r="B17" s="5" t="s">
        <v>36</v>
      </c>
      <c r="C17" s="6" t="s">
        <v>133</v>
      </c>
      <c r="D17" s="6" t="s">
        <v>134</v>
      </c>
      <c r="E17" s="5" t="s">
        <v>135</v>
      </c>
      <c r="F17" s="7">
        <v>0</v>
      </c>
      <c r="G17" s="7">
        <v>0</v>
      </c>
      <c r="H17" s="7">
        <v>0</v>
      </c>
      <c r="I17" s="7">
        <v>0</v>
      </c>
      <c r="J17" s="7">
        <v>0</v>
      </c>
      <c r="K17" s="7">
        <v>430028985</v>
      </c>
    </row>
    <row r="18" spans="1:11" ht="12.75" customHeight="1" outlineLevel="1" thickBot="1">
      <c r="A18" s="12" t="s">
        <v>499</v>
      </c>
      <c r="C18" s="6" t="s">
        <v>133</v>
      </c>
      <c r="E18" s="8" t="s">
        <v>416</v>
      </c>
      <c r="F18" s="9">
        <v>0</v>
      </c>
      <c r="G18" s="9">
        <v>0</v>
      </c>
      <c r="H18" s="9">
        <v>0</v>
      </c>
      <c r="I18" s="9">
        <v>0</v>
      </c>
      <c r="J18" s="9">
        <v>0</v>
      </c>
      <c r="K18" s="9">
        <v>430028985</v>
      </c>
    </row>
    <row r="19" spans="1:11" ht="12.75" customHeight="1" outlineLevel="2" thickTop="1">
      <c r="A19" s="12" t="s">
        <v>36</v>
      </c>
      <c r="C19" s="6" t="s">
        <v>136</v>
      </c>
    </row>
    <row r="20" spans="1:11" ht="12.75" customHeight="1" outlineLevel="2">
      <c r="A20" s="12" t="s">
        <v>500</v>
      </c>
      <c r="B20" s="5" t="s">
        <v>36</v>
      </c>
      <c r="C20" s="6" t="s">
        <v>136</v>
      </c>
      <c r="D20" s="6" t="s">
        <v>137</v>
      </c>
      <c r="E20" s="5" t="s">
        <v>138</v>
      </c>
      <c r="F20" s="7">
        <v>27500</v>
      </c>
      <c r="G20" s="7">
        <v>0</v>
      </c>
      <c r="H20" s="7">
        <v>27500</v>
      </c>
      <c r="I20" s="7">
        <v>0</v>
      </c>
      <c r="J20" s="7">
        <v>27500</v>
      </c>
      <c r="K20" s="7">
        <v>27500</v>
      </c>
    </row>
    <row r="21" spans="1:11" ht="12.75" customHeight="1" outlineLevel="1" thickBot="1">
      <c r="A21" s="12" t="s">
        <v>501</v>
      </c>
      <c r="C21" s="6" t="s">
        <v>136</v>
      </c>
      <c r="E21" s="8" t="s">
        <v>417</v>
      </c>
      <c r="F21" s="9">
        <v>27500</v>
      </c>
      <c r="G21" s="9">
        <v>0</v>
      </c>
      <c r="H21" s="9">
        <v>27500</v>
      </c>
      <c r="I21" s="9">
        <v>0</v>
      </c>
      <c r="J21" s="9">
        <v>27500</v>
      </c>
      <c r="K21" s="9">
        <v>27500</v>
      </c>
    </row>
    <row r="22" spans="1:11" ht="12.75" customHeight="1" outlineLevel="2" thickTop="1">
      <c r="A22" s="12" t="s">
        <v>36</v>
      </c>
      <c r="C22" s="6" t="s">
        <v>139</v>
      </c>
    </row>
    <row r="23" spans="1:11" ht="12.75" customHeight="1" outlineLevel="2">
      <c r="A23" s="12" t="s">
        <v>502</v>
      </c>
      <c r="B23" s="5" t="s">
        <v>36</v>
      </c>
      <c r="C23" s="6" t="s">
        <v>139</v>
      </c>
      <c r="D23" s="6" t="s">
        <v>140</v>
      </c>
      <c r="E23" s="5" t="s">
        <v>141</v>
      </c>
      <c r="F23" s="7">
        <v>73184245</v>
      </c>
      <c r="G23" s="7">
        <v>0</v>
      </c>
      <c r="H23" s="7">
        <v>73184245</v>
      </c>
      <c r="I23" s="7">
        <v>0</v>
      </c>
      <c r="J23" s="7">
        <v>73184245</v>
      </c>
      <c r="K23" s="7">
        <v>59284980</v>
      </c>
    </row>
    <row r="24" spans="1:11" ht="12.75" customHeight="1" outlineLevel="1" thickBot="1">
      <c r="A24" s="12" t="s">
        <v>399</v>
      </c>
      <c r="C24" s="6" t="s">
        <v>139</v>
      </c>
      <c r="E24" s="8" t="s">
        <v>303</v>
      </c>
      <c r="F24" s="9">
        <v>73184245</v>
      </c>
      <c r="G24" s="9">
        <v>0</v>
      </c>
      <c r="H24" s="9">
        <v>73184245</v>
      </c>
      <c r="I24" s="9">
        <v>0</v>
      </c>
      <c r="J24" s="9">
        <v>73184245</v>
      </c>
      <c r="K24" s="9">
        <v>59284980</v>
      </c>
    </row>
    <row r="25" spans="1:11" ht="12.75" customHeight="1" outlineLevel="2" thickTop="1">
      <c r="A25" s="12" t="s">
        <v>36</v>
      </c>
      <c r="C25" s="6" t="s">
        <v>142</v>
      </c>
    </row>
    <row r="26" spans="1:11" ht="12.75" customHeight="1" outlineLevel="2">
      <c r="A26" s="12" t="s">
        <v>400</v>
      </c>
      <c r="B26" s="5" t="s">
        <v>36</v>
      </c>
      <c r="C26" s="6" t="s">
        <v>142</v>
      </c>
      <c r="D26" s="6" t="s">
        <v>143</v>
      </c>
      <c r="E26" s="5" t="s">
        <v>144</v>
      </c>
      <c r="F26" s="7">
        <v>16729118</v>
      </c>
      <c r="G26" s="7">
        <v>0</v>
      </c>
      <c r="H26" s="7">
        <v>16729118</v>
      </c>
      <c r="I26" s="7">
        <v>0</v>
      </c>
      <c r="J26" s="7">
        <v>16729118</v>
      </c>
      <c r="K26" s="7">
        <v>20612674</v>
      </c>
    </row>
    <row r="27" spans="1:11" ht="12.75" customHeight="1" outlineLevel="2">
      <c r="A27" s="12" t="s">
        <v>327</v>
      </c>
      <c r="B27" s="5" t="s">
        <v>36</v>
      </c>
      <c r="C27" s="6" t="s">
        <v>142</v>
      </c>
      <c r="D27" s="6" t="s">
        <v>186</v>
      </c>
      <c r="E27" s="5" t="s">
        <v>187</v>
      </c>
      <c r="F27" s="7">
        <v>78500</v>
      </c>
      <c r="G27" s="7">
        <v>0</v>
      </c>
      <c r="H27" s="7">
        <v>78500</v>
      </c>
      <c r="I27" s="7">
        <v>0</v>
      </c>
      <c r="J27" s="7">
        <v>78500</v>
      </c>
      <c r="K27" s="7">
        <v>0</v>
      </c>
    </row>
    <row r="28" spans="1:11" ht="12.75" customHeight="1" outlineLevel="2">
      <c r="A28" s="12" t="s">
        <v>328</v>
      </c>
      <c r="B28" s="5" t="s">
        <v>36</v>
      </c>
      <c r="C28" s="6" t="s">
        <v>142</v>
      </c>
      <c r="D28" s="6" t="s">
        <v>188</v>
      </c>
      <c r="E28" s="5" t="s">
        <v>189</v>
      </c>
      <c r="F28" s="7">
        <v>12050</v>
      </c>
      <c r="G28" s="7">
        <v>0</v>
      </c>
      <c r="H28" s="7">
        <v>12050</v>
      </c>
      <c r="I28" s="7">
        <v>0</v>
      </c>
      <c r="J28" s="7">
        <v>12050</v>
      </c>
      <c r="K28" s="7">
        <v>0</v>
      </c>
    </row>
    <row r="29" spans="1:11" ht="12.75" customHeight="1" outlineLevel="2">
      <c r="A29" s="12" t="s">
        <v>329</v>
      </c>
      <c r="B29" s="5" t="s">
        <v>36</v>
      </c>
      <c r="C29" s="6" t="s">
        <v>142</v>
      </c>
      <c r="D29" s="6" t="s">
        <v>125</v>
      </c>
      <c r="E29" s="5" t="s">
        <v>126</v>
      </c>
      <c r="F29" s="7">
        <v>140618</v>
      </c>
      <c r="G29" s="7">
        <v>0</v>
      </c>
      <c r="H29" s="7">
        <v>140618</v>
      </c>
      <c r="I29" s="7">
        <v>0</v>
      </c>
      <c r="J29" s="7">
        <v>140618</v>
      </c>
      <c r="K29" s="7">
        <v>0</v>
      </c>
    </row>
    <row r="30" spans="1:11" ht="12.75" customHeight="1" outlineLevel="1" thickBot="1">
      <c r="A30" s="12" t="s">
        <v>401</v>
      </c>
      <c r="C30" s="6" t="s">
        <v>142</v>
      </c>
      <c r="E30" s="8" t="s">
        <v>304</v>
      </c>
      <c r="F30" s="9">
        <v>16960286</v>
      </c>
      <c r="G30" s="9">
        <v>0</v>
      </c>
      <c r="H30" s="9">
        <v>16960286</v>
      </c>
      <c r="I30" s="9">
        <v>0</v>
      </c>
      <c r="J30" s="9">
        <v>16960286</v>
      </c>
      <c r="K30" s="9">
        <v>20612674</v>
      </c>
    </row>
    <row r="31" spans="1:11" ht="12.75" customHeight="1" outlineLevel="2" thickTop="1">
      <c r="A31" s="12" t="s">
        <v>36</v>
      </c>
      <c r="C31" s="6" t="s">
        <v>145</v>
      </c>
    </row>
    <row r="32" spans="1:11" ht="12.75" customHeight="1" outlineLevel="2">
      <c r="A32" s="12" t="s">
        <v>402</v>
      </c>
      <c r="B32" s="5" t="s">
        <v>36</v>
      </c>
      <c r="C32" s="6" t="s">
        <v>145</v>
      </c>
      <c r="D32" s="6" t="s">
        <v>146</v>
      </c>
      <c r="E32" s="5" t="s">
        <v>147</v>
      </c>
      <c r="F32" s="7">
        <v>175000</v>
      </c>
      <c r="G32" s="7">
        <v>0</v>
      </c>
      <c r="H32" s="7">
        <v>175000</v>
      </c>
      <c r="I32" s="7">
        <v>0</v>
      </c>
      <c r="J32" s="7">
        <v>175000</v>
      </c>
      <c r="K32" s="7">
        <v>175000</v>
      </c>
    </row>
    <row r="33" spans="1:11" ht="12.75" customHeight="1" outlineLevel="1" thickBot="1">
      <c r="A33" s="12" t="s">
        <v>403</v>
      </c>
      <c r="C33" s="6" t="s">
        <v>145</v>
      </c>
      <c r="E33" s="8" t="s">
        <v>214</v>
      </c>
      <c r="F33" s="9">
        <v>175000</v>
      </c>
      <c r="G33" s="9">
        <v>0</v>
      </c>
      <c r="H33" s="9">
        <v>175000</v>
      </c>
      <c r="I33" s="9">
        <v>0</v>
      </c>
      <c r="J33" s="9">
        <v>175000</v>
      </c>
      <c r="K33" s="9">
        <v>175000</v>
      </c>
    </row>
    <row r="34" spans="1:11" ht="12.75" customHeight="1" outlineLevel="2" thickTop="1">
      <c r="A34" s="12" t="s">
        <v>36</v>
      </c>
      <c r="C34" s="6" t="s">
        <v>148</v>
      </c>
    </row>
    <row r="35" spans="1:11" ht="12.75" customHeight="1" outlineLevel="2">
      <c r="A35" s="12" t="s">
        <v>343</v>
      </c>
      <c r="B35" s="5" t="s">
        <v>36</v>
      </c>
      <c r="C35" s="6" t="s">
        <v>148</v>
      </c>
      <c r="D35" s="6" t="s">
        <v>149</v>
      </c>
      <c r="E35" s="5" t="s">
        <v>150</v>
      </c>
      <c r="F35" s="7">
        <v>9000000</v>
      </c>
      <c r="G35" s="7">
        <v>0</v>
      </c>
      <c r="H35" s="7">
        <v>9000000</v>
      </c>
      <c r="I35" s="7">
        <v>0</v>
      </c>
      <c r="J35" s="7">
        <v>9000000</v>
      </c>
      <c r="K35" s="7">
        <v>1800000</v>
      </c>
    </row>
    <row r="36" spans="1:11" ht="12.75" customHeight="1" outlineLevel="2">
      <c r="A36" s="12" t="s">
        <v>344</v>
      </c>
      <c r="B36" s="5" t="s">
        <v>36</v>
      </c>
      <c r="C36" s="6" t="s">
        <v>148</v>
      </c>
      <c r="D36" s="6" t="s">
        <v>151</v>
      </c>
      <c r="E36" s="5" t="s">
        <v>152</v>
      </c>
      <c r="F36" s="7">
        <v>300000</v>
      </c>
      <c r="G36" s="7">
        <v>0</v>
      </c>
      <c r="H36" s="7">
        <v>300000</v>
      </c>
      <c r="I36" s="7">
        <v>0</v>
      </c>
      <c r="J36" s="7">
        <v>300000</v>
      </c>
      <c r="K36" s="7">
        <v>70000</v>
      </c>
    </row>
    <row r="37" spans="1:11" ht="12.75" customHeight="1" outlineLevel="2">
      <c r="A37" s="12" t="s">
        <v>345</v>
      </c>
      <c r="B37" s="5" t="s">
        <v>36</v>
      </c>
      <c r="C37" s="6" t="s">
        <v>148</v>
      </c>
      <c r="D37" s="6" t="s">
        <v>153</v>
      </c>
      <c r="E37" s="5" t="s">
        <v>154</v>
      </c>
      <c r="F37" s="7">
        <v>11134</v>
      </c>
      <c r="G37" s="7">
        <v>0</v>
      </c>
      <c r="H37" s="7">
        <v>11134</v>
      </c>
      <c r="I37" s="7">
        <v>0</v>
      </c>
      <c r="J37" s="7">
        <v>11134</v>
      </c>
      <c r="K37" s="7">
        <v>0</v>
      </c>
    </row>
    <row r="38" spans="1:11" ht="12.75" customHeight="1" outlineLevel="1" thickBot="1">
      <c r="A38" s="12" t="s">
        <v>346</v>
      </c>
      <c r="C38" s="6" t="s">
        <v>148</v>
      </c>
      <c r="E38" s="8" t="s">
        <v>215</v>
      </c>
      <c r="F38" s="9">
        <v>9311134</v>
      </c>
      <c r="G38" s="9">
        <v>0</v>
      </c>
      <c r="H38" s="9">
        <v>9311134</v>
      </c>
      <c r="I38" s="9">
        <v>0</v>
      </c>
      <c r="J38" s="9">
        <v>9311134</v>
      </c>
      <c r="K38" s="9">
        <v>1870000</v>
      </c>
    </row>
    <row r="39" spans="1:11" ht="12.75" customHeight="1" outlineLevel="2" thickTop="1">
      <c r="A39" s="12" t="s">
        <v>36</v>
      </c>
      <c r="C39" s="6" t="s">
        <v>155</v>
      </c>
    </row>
    <row r="40" spans="1:11" ht="12.75" customHeight="1" outlineLevel="2">
      <c r="A40" s="12" t="s">
        <v>347</v>
      </c>
      <c r="B40" s="5" t="s">
        <v>36</v>
      </c>
      <c r="C40" s="6" t="s">
        <v>155</v>
      </c>
      <c r="D40" s="6" t="s">
        <v>156</v>
      </c>
      <c r="E40" s="5" t="s">
        <v>428</v>
      </c>
      <c r="F40" s="7">
        <v>-210407000</v>
      </c>
      <c r="G40" s="7">
        <v>0</v>
      </c>
      <c r="H40" s="7">
        <v>-210407000</v>
      </c>
      <c r="I40" s="7">
        <v>0</v>
      </c>
      <c r="J40" s="7">
        <v>-210407000</v>
      </c>
      <c r="K40" s="7">
        <v>-158929000</v>
      </c>
    </row>
    <row r="41" spans="1:11" ht="12.75" customHeight="1" outlineLevel="1" thickBot="1">
      <c r="A41" s="12" t="s">
        <v>348</v>
      </c>
      <c r="C41" s="6" t="s">
        <v>155</v>
      </c>
      <c r="E41" s="8" t="s">
        <v>355</v>
      </c>
      <c r="F41" s="9">
        <v>-210407000</v>
      </c>
      <c r="G41" s="9">
        <v>0</v>
      </c>
      <c r="H41" s="9">
        <v>-210407000</v>
      </c>
      <c r="I41" s="9">
        <v>0</v>
      </c>
      <c r="J41" s="9">
        <v>-210407000</v>
      </c>
      <c r="K41" s="9">
        <v>-158929000</v>
      </c>
    </row>
    <row r="42" spans="1:11" ht="12.75" customHeight="1" outlineLevel="2" thickTop="1">
      <c r="A42" s="12" t="s">
        <v>36</v>
      </c>
      <c r="C42" s="6" t="s">
        <v>429</v>
      </c>
    </row>
    <row r="43" spans="1:11" ht="12.75" customHeight="1" outlineLevel="2">
      <c r="A43" s="12" t="s">
        <v>349</v>
      </c>
      <c r="B43" s="5" t="s">
        <v>36</v>
      </c>
      <c r="C43" s="6" t="s">
        <v>429</v>
      </c>
      <c r="D43" s="6" t="s">
        <v>430</v>
      </c>
      <c r="E43" s="5" t="s">
        <v>431</v>
      </c>
      <c r="F43" s="7">
        <v>-610000</v>
      </c>
      <c r="G43" s="7">
        <v>0</v>
      </c>
      <c r="H43" s="7">
        <v>-610000</v>
      </c>
      <c r="I43" s="7">
        <v>0</v>
      </c>
      <c r="J43" s="7">
        <v>-610000</v>
      </c>
      <c r="K43" s="7">
        <v>-482000</v>
      </c>
    </row>
    <row r="44" spans="1:11" ht="12.75" customHeight="1" outlineLevel="1" thickBot="1">
      <c r="A44" s="12" t="s">
        <v>350</v>
      </c>
      <c r="C44" s="6" t="s">
        <v>429</v>
      </c>
      <c r="E44" s="8" t="s">
        <v>356</v>
      </c>
      <c r="F44" s="9">
        <v>-610000</v>
      </c>
      <c r="G44" s="9">
        <v>0</v>
      </c>
      <c r="H44" s="9">
        <v>-610000</v>
      </c>
      <c r="I44" s="9">
        <v>0</v>
      </c>
      <c r="J44" s="9">
        <v>-610000</v>
      </c>
      <c r="K44" s="9">
        <v>-482000</v>
      </c>
    </row>
    <row r="45" spans="1:11" ht="12.75" customHeight="1" outlineLevel="2" thickTop="1">
      <c r="A45" s="12" t="s">
        <v>36</v>
      </c>
      <c r="C45" s="6" t="s">
        <v>432</v>
      </c>
    </row>
    <row r="46" spans="1:11" ht="12.75" customHeight="1" outlineLevel="2">
      <c r="A46" s="12" t="s">
        <v>351</v>
      </c>
      <c r="B46" s="5" t="s">
        <v>36</v>
      </c>
      <c r="C46" s="6" t="s">
        <v>432</v>
      </c>
      <c r="D46" s="6" t="s">
        <v>433</v>
      </c>
      <c r="E46" s="5" t="s">
        <v>434</v>
      </c>
      <c r="F46" s="7">
        <v>-10520000</v>
      </c>
      <c r="G46" s="7">
        <v>0</v>
      </c>
      <c r="H46" s="7">
        <v>-10520000</v>
      </c>
      <c r="I46" s="7">
        <v>0</v>
      </c>
      <c r="J46" s="7">
        <v>-10520000</v>
      </c>
      <c r="K46" s="7">
        <v>-7946000</v>
      </c>
    </row>
    <row r="47" spans="1:11" ht="12.75" customHeight="1" outlineLevel="1" thickBot="1">
      <c r="A47" s="12" t="s">
        <v>352</v>
      </c>
      <c r="C47" s="6" t="s">
        <v>432</v>
      </c>
      <c r="E47" s="8" t="s">
        <v>357</v>
      </c>
      <c r="F47" s="9">
        <v>-10520000</v>
      </c>
      <c r="G47" s="9">
        <v>0</v>
      </c>
      <c r="H47" s="9">
        <v>-10520000</v>
      </c>
      <c r="I47" s="9">
        <v>0</v>
      </c>
      <c r="J47" s="9">
        <v>-10520000</v>
      </c>
      <c r="K47" s="9">
        <v>-7946000</v>
      </c>
    </row>
    <row r="48" spans="1:11" ht="12.75" customHeight="1" outlineLevel="2" thickTop="1">
      <c r="A48" s="12" t="s">
        <v>36</v>
      </c>
      <c r="C48" s="6" t="s">
        <v>435</v>
      </c>
    </row>
    <row r="49" spans="1:11" ht="12.75" customHeight="1" outlineLevel="2">
      <c r="A49" s="12" t="s">
        <v>353</v>
      </c>
      <c r="B49" s="5" t="s">
        <v>36</v>
      </c>
      <c r="C49" s="6" t="s">
        <v>435</v>
      </c>
      <c r="D49" s="6" t="s">
        <v>44</v>
      </c>
      <c r="E49" s="5" t="s">
        <v>45</v>
      </c>
      <c r="F49" s="7">
        <v>0</v>
      </c>
      <c r="G49" s="7">
        <v>0</v>
      </c>
      <c r="H49" s="7">
        <v>0</v>
      </c>
      <c r="I49" s="7">
        <v>0</v>
      </c>
      <c r="J49" s="7">
        <v>0</v>
      </c>
      <c r="K49" s="7">
        <v>-30251932</v>
      </c>
    </row>
    <row r="50" spans="1:11" ht="12.75" customHeight="1" outlineLevel="1" thickBot="1">
      <c r="A50" s="12" t="s">
        <v>354</v>
      </c>
      <c r="C50" s="6" t="s">
        <v>435</v>
      </c>
      <c r="E50" s="8" t="s">
        <v>358</v>
      </c>
      <c r="F50" s="9">
        <v>0</v>
      </c>
      <c r="G50" s="9">
        <v>0</v>
      </c>
      <c r="H50" s="9">
        <v>0</v>
      </c>
      <c r="I50" s="9">
        <v>0</v>
      </c>
      <c r="J50" s="9">
        <v>0</v>
      </c>
      <c r="K50" s="9">
        <v>-30251932</v>
      </c>
    </row>
    <row r="51" spans="1:11" ht="12.75" customHeight="1" outlineLevel="2" thickTop="1">
      <c r="A51" s="12" t="s">
        <v>36</v>
      </c>
      <c r="C51" s="6" t="s">
        <v>46</v>
      </c>
    </row>
    <row r="52" spans="1:11" ht="12.75" customHeight="1" outlineLevel="2">
      <c r="A52" s="12" t="s">
        <v>10</v>
      </c>
      <c r="B52" s="5" t="s">
        <v>36</v>
      </c>
      <c r="C52" s="6" t="s">
        <v>46</v>
      </c>
      <c r="D52" s="6" t="s">
        <v>48</v>
      </c>
      <c r="E52" s="5" t="s">
        <v>49</v>
      </c>
      <c r="F52" s="7">
        <v>-180500</v>
      </c>
      <c r="G52" s="7">
        <v>0</v>
      </c>
      <c r="H52" s="7">
        <v>-180500</v>
      </c>
      <c r="I52" s="7">
        <v>0</v>
      </c>
      <c r="J52" s="7">
        <v>-180500</v>
      </c>
      <c r="K52" s="7">
        <v>-160500</v>
      </c>
    </row>
    <row r="53" spans="1:11" ht="12.75" customHeight="1" outlineLevel="2">
      <c r="A53" s="12" t="s">
        <v>11</v>
      </c>
      <c r="B53" s="5" t="s">
        <v>36</v>
      </c>
      <c r="C53" s="6" t="s">
        <v>46</v>
      </c>
      <c r="D53" s="6" t="s">
        <v>50</v>
      </c>
      <c r="E53" s="5" t="s">
        <v>60</v>
      </c>
      <c r="F53" s="7">
        <v>-250000</v>
      </c>
      <c r="G53" s="7">
        <v>0</v>
      </c>
      <c r="H53" s="7">
        <v>-250000</v>
      </c>
      <c r="I53" s="7">
        <v>0</v>
      </c>
      <c r="J53" s="7">
        <v>-250000</v>
      </c>
      <c r="K53" s="7">
        <v>-200000</v>
      </c>
    </row>
    <row r="54" spans="1:11" ht="12.75" customHeight="1" outlineLevel="2">
      <c r="A54" s="12" t="s">
        <v>12</v>
      </c>
      <c r="B54" s="5" t="s">
        <v>36</v>
      </c>
      <c r="C54" s="6" t="s">
        <v>46</v>
      </c>
      <c r="D54" s="6" t="s">
        <v>61</v>
      </c>
      <c r="E54" s="5" t="s">
        <v>444</v>
      </c>
      <c r="F54" s="7">
        <v>-1993470</v>
      </c>
      <c r="G54" s="7">
        <v>0</v>
      </c>
      <c r="H54" s="7">
        <v>-1993470</v>
      </c>
      <c r="I54" s="7">
        <v>0</v>
      </c>
      <c r="J54" s="7">
        <v>-1993470</v>
      </c>
      <c r="K54" s="7">
        <v>-25000</v>
      </c>
    </row>
    <row r="55" spans="1:11" ht="12.75" customHeight="1" outlineLevel="1" thickBot="1">
      <c r="A55" s="12" t="s">
        <v>13</v>
      </c>
      <c r="C55" s="6" t="s">
        <v>46</v>
      </c>
      <c r="E55" s="8" t="s">
        <v>160</v>
      </c>
      <c r="F55" s="9">
        <v>-2423970</v>
      </c>
      <c r="G55" s="9">
        <v>0</v>
      </c>
      <c r="H55" s="9">
        <v>-2423970</v>
      </c>
      <c r="I55" s="9">
        <v>0</v>
      </c>
      <c r="J55" s="9">
        <v>-2423970</v>
      </c>
      <c r="K55" s="9">
        <v>-385500</v>
      </c>
    </row>
    <row r="56" spans="1:11" ht="12.75" customHeight="1" outlineLevel="2" thickTop="1">
      <c r="A56" s="12" t="s">
        <v>36</v>
      </c>
      <c r="C56" s="6" t="s">
        <v>445</v>
      </c>
    </row>
    <row r="57" spans="1:11" ht="12.75" customHeight="1" outlineLevel="2">
      <c r="A57" s="12" t="s">
        <v>364</v>
      </c>
      <c r="B57" s="5" t="s">
        <v>36</v>
      </c>
      <c r="C57" s="6" t="s">
        <v>445</v>
      </c>
      <c r="D57" s="6" t="s">
        <v>446</v>
      </c>
      <c r="E57" s="5" t="s">
        <v>447</v>
      </c>
      <c r="F57" s="7">
        <v>-13402358</v>
      </c>
      <c r="G57" s="7">
        <v>0</v>
      </c>
      <c r="H57" s="7">
        <v>-13402358</v>
      </c>
      <c r="I57" s="7">
        <v>0</v>
      </c>
      <c r="J57" s="7">
        <v>-13402358</v>
      </c>
      <c r="K57" s="7">
        <v>-13913243</v>
      </c>
    </row>
    <row r="58" spans="1:11" ht="12.75" customHeight="1" outlineLevel="2">
      <c r="A58" s="12" t="s">
        <v>394</v>
      </c>
      <c r="B58" s="5" t="s">
        <v>36</v>
      </c>
      <c r="C58" s="6" t="s">
        <v>445</v>
      </c>
      <c r="D58" s="6" t="s">
        <v>448</v>
      </c>
      <c r="E58" s="5" t="s">
        <v>449</v>
      </c>
      <c r="F58" s="7">
        <v>-3006854</v>
      </c>
      <c r="G58" s="7">
        <v>0</v>
      </c>
      <c r="H58" s="7">
        <v>-3006854</v>
      </c>
      <c r="I58" s="7">
        <v>0</v>
      </c>
      <c r="J58" s="7">
        <v>-3006854</v>
      </c>
      <c r="K58" s="7">
        <v>-3203424</v>
      </c>
    </row>
    <row r="59" spans="1:11" ht="12.75" customHeight="1" outlineLevel="2">
      <c r="A59" s="12" t="s">
        <v>395</v>
      </c>
      <c r="B59" s="5" t="s">
        <v>36</v>
      </c>
      <c r="C59" s="6" t="s">
        <v>445</v>
      </c>
      <c r="D59" s="6" t="s">
        <v>450</v>
      </c>
      <c r="E59" s="5" t="s">
        <v>451</v>
      </c>
      <c r="F59" s="7">
        <v>-1747507</v>
      </c>
      <c r="G59" s="7">
        <v>0</v>
      </c>
      <c r="H59" s="7">
        <v>-1747507</v>
      </c>
      <c r="I59" s="7">
        <v>0</v>
      </c>
      <c r="J59" s="7">
        <v>-1747507</v>
      </c>
      <c r="K59" s="7">
        <v>-1939137</v>
      </c>
    </row>
    <row r="60" spans="1:11" ht="12.75" customHeight="1" outlineLevel="2">
      <c r="A60" s="12" t="s">
        <v>396</v>
      </c>
      <c r="B60" s="5" t="s">
        <v>36</v>
      </c>
      <c r="C60" s="6" t="s">
        <v>445</v>
      </c>
      <c r="D60" s="6" t="s">
        <v>452</v>
      </c>
      <c r="E60" s="5" t="s">
        <v>453</v>
      </c>
      <c r="F60" s="7">
        <v>-3304715</v>
      </c>
      <c r="G60" s="7">
        <v>0</v>
      </c>
      <c r="H60" s="7">
        <v>-3304715</v>
      </c>
      <c r="I60" s="7">
        <v>0</v>
      </c>
      <c r="J60" s="7">
        <v>-3304715</v>
      </c>
      <c r="K60" s="7">
        <v>-3792211</v>
      </c>
    </row>
    <row r="61" spans="1:11" ht="12.75" customHeight="1" outlineLevel="2">
      <c r="A61" s="12" t="s">
        <v>397</v>
      </c>
      <c r="B61" s="5" t="s">
        <v>36</v>
      </c>
      <c r="C61" s="6" t="s">
        <v>445</v>
      </c>
      <c r="D61" s="6" t="s">
        <v>454</v>
      </c>
      <c r="E61" s="5" t="s">
        <v>455</v>
      </c>
      <c r="F61" s="7">
        <v>-7502597</v>
      </c>
      <c r="G61" s="7">
        <v>0</v>
      </c>
      <c r="H61" s="7">
        <v>-7502597</v>
      </c>
      <c r="I61" s="7">
        <v>0</v>
      </c>
      <c r="J61" s="7">
        <v>-7502597</v>
      </c>
      <c r="K61" s="7">
        <v>0</v>
      </c>
    </row>
    <row r="62" spans="1:11" ht="12.75" customHeight="1" outlineLevel="2">
      <c r="A62" s="12" t="s">
        <v>398</v>
      </c>
      <c r="B62" s="5" t="s">
        <v>36</v>
      </c>
      <c r="C62" s="6" t="s">
        <v>445</v>
      </c>
      <c r="D62" s="6" t="s">
        <v>456</v>
      </c>
      <c r="E62" s="5" t="s">
        <v>457</v>
      </c>
      <c r="F62" s="7">
        <v>-3340289</v>
      </c>
      <c r="G62" s="7">
        <v>0</v>
      </c>
      <c r="H62" s="7">
        <v>-3340289</v>
      </c>
      <c r="I62" s="7">
        <v>0</v>
      </c>
      <c r="J62" s="7">
        <v>-3340289</v>
      </c>
      <c r="K62" s="7">
        <v>0</v>
      </c>
    </row>
    <row r="63" spans="1:11" ht="12.75" customHeight="1" outlineLevel="2">
      <c r="A63" s="12" t="s">
        <v>510</v>
      </c>
      <c r="B63" s="5" t="s">
        <v>36</v>
      </c>
      <c r="C63" s="6" t="s">
        <v>445</v>
      </c>
      <c r="D63" s="6" t="s">
        <v>458</v>
      </c>
      <c r="E63" s="5" t="s">
        <v>459</v>
      </c>
      <c r="F63" s="7">
        <v>-7997178</v>
      </c>
      <c r="G63" s="7">
        <v>0</v>
      </c>
      <c r="H63" s="7">
        <v>-7997178</v>
      </c>
      <c r="I63" s="7">
        <v>0</v>
      </c>
      <c r="J63" s="7">
        <v>-7997178</v>
      </c>
      <c r="K63" s="7">
        <v>0</v>
      </c>
    </row>
    <row r="64" spans="1:11" ht="12.75" customHeight="1" outlineLevel="2">
      <c r="A64" s="12" t="s">
        <v>511</v>
      </c>
      <c r="B64" s="5" t="s">
        <v>36</v>
      </c>
      <c r="C64" s="6" t="s">
        <v>445</v>
      </c>
      <c r="D64" s="6" t="s">
        <v>460</v>
      </c>
      <c r="E64" s="5" t="s">
        <v>461</v>
      </c>
      <c r="F64" s="7">
        <v>-567000000</v>
      </c>
      <c r="G64" s="7">
        <v>0</v>
      </c>
      <c r="H64" s="7">
        <v>-567000000</v>
      </c>
      <c r="I64" s="7">
        <v>0</v>
      </c>
      <c r="J64" s="7">
        <v>-567000000</v>
      </c>
      <c r="K64" s="7">
        <v>0</v>
      </c>
    </row>
    <row r="65" spans="1:11" ht="12.75" customHeight="1" outlineLevel="1" thickBot="1">
      <c r="A65" s="12" t="s">
        <v>512</v>
      </c>
      <c r="C65" s="6" t="s">
        <v>445</v>
      </c>
      <c r="E65" s="8" t="s">
        <v>161</v>
      </c>
      <c r="F65" s="9">
        <v>-607301498</v>
      </c>
      <c r="G65" s="9">
        <v>0</v>
      </c>
      <c r="H65" s="9">
        <v>-607301498</v>
      </c>
      <c r="I65" s="9">
        <v>0</v>
      </c>
      <c r="J65" s="9">
        <v>-607301498</v>
      </c>
      <c r="K65" s="9">
        <v>-22848015</v>
      </c>
    </row>
    <row r="66" spans="1:11" ht="12.75" customHeight="1" outlineLevel="2" thickTop="1">
      <c r="A66" s="12" t="s">
        <v>36</v>
      </c>
      <c r="C66" s="6" t="s">
        <v>462</v>
      </c>
    </row>
    <row r="67" spans="1:11" ht="12.75" customHeight="1" outlineLevel="2">
      <c r="A67" s="12" t="s">
        <v>513</v>
      </c>
      <c r="B67" s="5" t="s">
        <v>36</v>
      </c>
      <c r="C67" s="6" t="s">
        <v>462</v>
      </c>
      <c r="D67" s="6" t="s">
        <v>463</v>
      </c>
      <c r="E67" s="5" t="s">
        <v>464</v>
      </c>
      <c r="F67" s="7">
        <v>-2205000000</v>
      </c>
      <c r="G67" s="7">
        <v>0</v>
      </c>
      <c r="H67" s="7">
        <v>-2205000000</v>
      </c>
      <c r="I67" s="7">
        <v>0</v>
      </c>
      <c r="J67" s="7">
        <v>-2205000000</v>
      </c>
      <c r="K67" s="7">
        <v>-1260000000</v>
      </c>
    </row>
    <row r="68" spans="1:11" ht="12.75" customHeight="1" outlineLevel="2">
      <c r="A68" s="12" t="s">
        <v>514</v>
      </c>
      <c r="B68" s="5" t="s">
        <v>36</v>
      </c>
      <c r="C68" s="6" t="s">
        <v>462</v>
      </c>
      <c r="D68" s="6" t="s">
        <v>465</v>
      </c>
      <c r="E68" s="5" t="s">
        <v>466</v>
      </c>
      <c r="F68" s="7">
        <v>-630000000</v>
      </c>
      <c r="G68" s="7">
        <v>0</v>
      </c>
      <c r="H68" s="7">
        <v>-630000000</v>
      </c>
      <c r="I68" s="7">
        <v>0</v>
      </c>
      <c r="J68" s="7">
        <v>-630000000</v>
      </c>
      <c r="K68" s="7">
        <v>-315000000</v>
      </c>
    </row>
    <row r="69" spans="1:11" ht="12.75" customHeight="1" outlineLevel="1" thickBot="1">
      <c r="A69" s="12" t="s">
        <v>515</v>
      </c>
      <c r="C69" s="6" t="s">
        <v>462</v>
      </c>
      <c r="E69" s="8" t="s">
        <v>162</v>
      </c>
      <c r="F69" s="9">
        <v>-2835000000</v>
      </c>
      <c r="G69" s="9">
        <v>0</v>
      </c>
      <c r="H69" s="9">
        <v>-2835000000</v>
      </c>
      <c r="I69" s="9">
        <v>0</v>
      </c>
      <c r="J69" s="9">
        <v>-2835000000</v>
      </c>
      <c r="K69" s="9">
        <v>-1575000000</v>
      </c>
    </row>
    <row r="70" spans="1:11" ht="12.75" customHeight="1" outlineLevel="2" thickTop="1">
      <c r="A70" s="12" t="s">
        <v>36</v>
      </c>
      <c r="C70" s="6" t="s">
        <v>467</v>
      </c>
    </row>
    <row r="71" spans="1:11" ht="12.75" customHeight="1" outlineLevel="2">
      <c r="A71" s="12" t="s">
        <v>516</v>
      </c>
      <c r="B71" s="5" t="s">
        <v>36</v>
      </c>
      <c r="C71" s="6" t="s">
        <v>467</v>
      </c>
      <c r="D71" s="6" t="s">
        <v>468</v>
      </c>
      <c r="E71" s="5" t="s">
        <v>469</v>
      </c>
      <c r="F71" s="7">
        <v>-2992500000</v>
      </c>
      <c r="G71" s="7">
        <v>0</v>
      </c>
      <c r="H71" s="7">
        <v>-2992500000</v>
      </c>
      <c r="I71" s="7">
        <v>0</v>
      </c>
      <c r="J71" s="7">
        <v>-2992500000</v>
      </c>
      <c r="K71" s="7">
        <v>-630000000</v>
      </c>
    </row>
    <row r="72" spans="1:11" ht="12.75" customHeight="1" outlineLevel="1" thickBot="1">
      <c r="A72" s="12" t="s">
        <v>517</v>
      </c>
      <c r="C72" s="6" t="s">
        <v>467</v>
      </c>
      <c r="E72" s="8" t="s">
        <v>163</v>
      </c>
      <c r="F72" s="9">
        <v>-2992500000</v>
      </c>
      <c r="G72" s="9">
        <v>0</v>
      </c>
      <c r="H72" s="9">
        <v>-2992500000</v>
      </c>
      <c r="I72" s="9">
        <v>0</v>
      </c>
      <c r="J72" s="9">
        <v>-2992500000</v>
      </c>
      <c r="K72" s="9">
        <v>-630000000</v>
      </c>
    </row>
    <row r="73" spans="1:11" ht="12.75" customHeight="1" outlineLevel="2" thickTop="1">
      <c r="A73" s="12" t="s">
        <v>36</v>
      </c>
      <c r="C73" s="6" t="s">
        <v>470</v>
      </c>
    </row>
    <row r="74" spans="1:11" ht="12.75" customHeight="1" outlineLevel="2">
      <c r="A74" s="12" t="s">
        <v>518</v>
      </c>
      <c r="B74" s="5" t="s">
        <v>36</v>
      </c>
      <c r="C74" s="6" t="s">
        <v>470</v>
      </c>
      <c r="D74" s="6" t="s">
        <v>471</v>
      </c>
      <c r="E74" s="5" t="s">
        <v>472</v>
      </c>
      <c r="F74" s="7">
        <v>-4700048501</v>
      </c>
      <c r="G74" s="7">
        <v>0</v>
      </c>
      <c r="H74" s="7">
        <v>-4700048501</v>
      </c>
      <c r="I74" s="7">
        <v>0</v>
      </c>
      <c r="J74" s="7">
        <v>-4700048501</v>
      </c>
      <c r="K74" s="7">
        <v>-4163914444</v>
      </c>
    </row>
    <row r="75" spans="1:11" ht="12.75" customHeight="1" outlineLevel="1" thickBot="1">
      <c r="A75" s="12" t="s">
        <v>519</v>
      </c>
      <c r="C75" s="6" t="s">
        <v>470</v>
      </c>
      <c r="E75" s="8" t="s">
        <v>164</v>
      </c>
      <c r="F75" s="9">
        <v>-4700048501</v>
      </c>
      <c r="G75" s="9">
        <v>0</v>
      </c>
      <c r="H75" s="9">
        <v>-4700048501</v>
      </c>
      <c r="I75" s="9">
        <v>0</v>
      </c>
      <c r="J75" s="9">
        <v>-4700048501</v>
      </c>
      <c r="K75" s="9">
        <v>-4163914444</v>
      </c>
    </row>
    <row r="76" spans="1:11" ht="12.75" customHeight="1" outlineLevel="2" thickTop="1">
      <c r="A76" s="12" t="s">
        <v>36</v>
      </c>
      <c r="C76" s="6" t="s">
        <v>473</v>
      </c>
    </row>
    <row r="77" spans="1:11" ht="12.75" customHeight="1" outlineLevel="2">
      <c r="A77" s="12" t="s">
        <v>520</v>
      </c>
      <c r="B77" s="5" t="s">
        <v>36</v>
      </c>
      <c r="C77" s="6" t="s">
        <v>473</v>
      </c>
      <c r="D77" s="6" t="s">
        <v>474</v>
      </c>
      <c r="E77" s="5" t="s">
        <v>475</v>
      </c>
      <c r="F77" s="7">
        <v>-2945724161</v>
      </c>
      <c r="G77" s="7">
        <v>0</v>
      </c>
      <c r="H77" s="7">
        <v>-2945724161</v>
      </c>
      <c r="I77" s="7">
        <v>0</v>
      </c>
      <c r="J77" s="7">
        <v>-2945724161</v>
      </c>
      <c r="K77" s="7">
        <v>-1184309182</v>
      </c>
    </row>
    <row r="78" spans="1:11" ht="12.75" customHeight="1" outlineLevel="1" thickBot="1">
      <c r="A78" s="12" t="s">
        <v>521</v>
      </c>
      <c r="C78" s="6" t="s">
        <v>473</v>
      </c>
      <c r="E78" s="8" t="s">
        <v>165</v>
      </c>
      <c r="F78" s="9">
        <v>-2945724161</v>
      </c>
      <c r="G78" s="9">
        <v>0</v>
      </c>
      <c r="H78" s="9">
        <v>-2945724161</v>
      </c>
      <c r="I78" s="9">
        <v>0</v>
      </c>
      <c r="J78" s="9">
        <v>-2945724161</v>
      </c>
      <c r="K78" s="9">
        <v>-1184309182</v>
      </c>
    </row>
    <row r="79" spans="1:11" ht="12.75" customHeight="1" outlineLevel="2" thickTop="1">
      <c r="A79" s="12" t="s">
        <v>36</v>
      </c>
      <c r="C79" s="6" t="s">
        <v>476</v>
      </c>
    </row>
    <row r="80" spans="1:11" ht="12.75" customHeight="1" outlineLevel="2">
      <c r="A80" s="12" t="s">
        <v>522</v>
      </c>
      <c r="B80" s="5" t="s">
        <v>36</v>
      </c>
      <c r="C80" s="6" t="s">
        <v>476</v>
      </c>
      <c r="D80" s="6" t="s">
        <v>477</v>
      </c>
      <c r="E80" s="5" t="s">
        <v>478</v>
      </c>
      <c r="F80" s="7">
        <v>-519611847</v>
      </c>
      <c r="G80" s="7">
        <v>0</v>
      </c>
      <c r="H80" s="7">
        <v>-519611847</v>
      </c>
      <c r="I80" s="7">
        <v>0</v>
      </c>
      <c r="J80" s="7">
        <v>-519611847</v>
      </c>
      <c r="K80" s="7">
        <v>-466403118</v>
      </c>
    </row>
    <row r="81" spans="1:11" ht="12.75" customHeight="1" outlineLevel="1" thickBot="1">
      <c r="A81" s="12" t="s">
        <v>62</v>
      </c>
      <c r="C81" s="6" t="s">
        <v>476</v>
      </c>
      <c r="E81" s="8" t="s">
        <v>166</v>
      </c>
      <c r="F81" s="9">
        <v>-519611847</v>
      </c>
      <c r="G81" s="9">
        <v>0</v>
      </c>
      <c r="H81" s="9">
        <v>-519611847</v>
      </c>
      <c r="I81" s="9">
        <v>0</v>
      </c>
      <c r="J81" s="9">
        <v>-519611847</v>
      </c>
      <c r="K81" s="9">
        <v>-466403118</v>
      </c>
    </row>
    <row r="82" spans="1:11" ht="12.75" customHeight="1" outlineLevel="2" thickTop="1">
      <c r="A82" s="12" t="s">
        <v>36</v>
      </c>
      <c r="C82" s="6" t="s">
        <v>479</v>
      </c>
    </row>
    <row r="83" spans="1:11" ht="12.75" customHeight="1" outlineLevel="2">
      <c r="A83" s="12" t="s">
        <v>63</v>
      </c>
      <c r="B83" s="5" t="s">
        <v>36</v>
      </c>
      <c r="C83" s="6" t="s">
        <v>479</v>
      </c>
      <c r="D83" s="6" t="s">
        <v>480</v>
      </c>
      <c r="E83" s="5" t="s">
        <v>481</v>
      </c>
      <c r="F83" s="7">
        <v>1775663564</v>
      </c>
      <c r="G83" s="7">
        <v>0</v>
      </c>
      <c r="H83" s="7">
        <v>1775663564</v>
      </c>
      <c r="I83" s="7">
        <v>0</v>
      </c>
      <c r="J83" s="7">
        <v>1775663564</v>
      </c>
      <c r="K83" s="7">
        <v>-1199373467</v>
      </c>
    </row>
    <row r="84" spans="1:11" ht="12.75" customHeight="1" outlineLevel="1" thickBot="1">
      <c r="A84" s="12" t="s">
        <v>64</v>
      </c>
      <c r="C84" s="6" t="s">
        <v>479</v>
      </c>
      <c r="E84" s="8" t="s">
        <v>204</v>
      </c>
      <c r="F84" s="9">
        <v>1775663564</v>
      </c>
      <c r="G84" s="9">
        <v>0</v>
      </c>
      <c r="H84" s="9">
        <v>1775663564</v>
      </c>
      <c r="I84" s="9">
        <v>0</v>
      </c>
      <c r="J84" s="9">
        <v>1775663564</v>
      </c>
      <c r="K84" s="9">
        <v>-1199373467</v>
      </c>
    </row>
    <row r="85" spans="1:11" ht="12.75" customHeight="1" outlineLevel="2" thickTop="1">
      <c r="A85" s="12" t="s">
        <v>36</v>
      </c>
      <c r="C85" s="6" t="s">
        <v>482</v>
      </c>
    </row>
    <row r="86" spans="1:11" ht="12.75" customHeight="1" outlineLevel="2">
      <c r="A86" s="12" t="s">
        <v>65</v>
      </c>
      <c r="B86" s="5" t="s">
        <v>36</v>
      </c>
      <c r="C86" s="6" t="s">
        <v>482</v>
      </c>
      <c r="D86" s="6" t="s">
        <v>483</v>
      </c>
      <c r="E86" s="5" t="s">
        <v>484</v>
      </c>
      <c r="F86" s="7">
        <v>-63711887</v>
      </c>
      <c r="G86" s="7">
        <v>0</v>
      </c>
      <c r="H86" s="7">
        <v>-63711887</v>
      </c>
      <c r="I86" s="7">
        <v>0</v>
      </c>
      <c r="J86" s="7">
        <v>-63711887</v>
      </c>
      <c r="K86" s="7">
        <v>-9139154</v>
      </c>
    </row>
    <row r="87" spans="1:11" ht="12.75" customHeight="1" outlineLevel="1" thickBot="1">
      <c r="A87" s="12" t="s">
        <v>66</v>
      </c>
      <c r="C87" s="6" t="s">
        <v>482</v>
      </c>
      <c r="E87" s="8" t="s">
        <v>6</v>
      </c>
      <c r="F87" s="9">
        <v>-63711887</v>
      </c>
      <c r="G87" s="9">
        <v>0</v>
      </c>
      <c r="H87" s="9">
        <v>-63711887</v>
      </c>
      <c r="I87" s="9">
        <v>0</v>
      </c>
      <c r="J87" s="9">
        <v>-63711887</v>
      </c>
      <c r="K87" s="9">
        <v>-9139154</v>
      </c>
    </row>
    <row r="88" spans="1:11" ht="12.75" customHeight="1" outlineLevel="2" thickTop="1">
      <c r="A88" s="12" t="s">
        <v>36</v>
      </c>
      <c r="C88" s="6" t="s">
        <v>485</v>
      </c>
    </row>
    <row r="89" spans="1:11" ht="12.75" customHeight="1" outlineLevel="2">
      <c r="A89" s="12" t="s">
        <v>67</v>
      </c>
      <c r="B89" s="5" t="s">
        <v>36</v>
      </c>
      <c r="C89" s="6" t="s">
        <v>485</v>
      </c>
      <c r="D89" s="6" t="s">
        <v>486</v>
      </c>
      <c r="E89" s="5" t="s">
        <v>487</v>
      </c>
      <c r="F89" s="7">
        <v>-13504</v>
      </c>
      <c r="G89" s="7">
        <v>0</v>
      </c>
      <c r="H89" s="7">
        <v>-13504</v>
      </c>
      <c r="I89" s="7">
        <v>0</v>
      </c>
      <c r="J89" s="7">
        <v>-13504</v>
      </c>
      <c r="K89" s="7">
        <v>0</v>
      </c>
    </row>
    <row r="90" spans="1:11" ht="12.75" customHeight="1" outlineLevel="1" thickBot="1">
      <c r="A90" s="12" t="s">
        <v>68</v>
      </c>
      <c r="C90" s="6" t="s">
        <v>485</v>
      </c>
      <c r="E90" s="8" t="s">
        <v>7</v>
      </c>
      <c r="F90" s="9">
        <v>-13504</v>
      </c>
      <c r="G90" s="9">
        <v>0</v>
      </c>
      <c r="H90" s="9">
        <v>-13504</v>
      </c>
      <c r="I90" s="9">
        <v>0</v>
      </c>
      <c r="J90" s="9">
        <v>-13504</v>
      </c>
      <c r="K90" s="9">
        <v>0</v>
      </c>
    </row>
    <row r="91" spans="1:11" ht="12.75" customHeight="1" outlineLevel="2" thickTop="1">
      <c r="A91" s="12" t="s">
        <v>36</v>
      </c>
      <c r="C91" s="6" t="s">
        <v>369</v>
      </c>
    </row>
    <row r="92" spans="1:11" ht="12.75" customHeight="1" outlineLevel="2">
      <c r="A92" s="12" t="s">
        <v>112</v>
      </c>
      <c r="B92" s="5" t="s">
        <v>36</v>
      </c>
      <c r="C92" s="6" t="s">
        <v>369</v>
      </c>
      <c r="D92" s="6" t="s">
        <v>370</v>
      </c>
      <c r="E92" s="5" t="s">
        <v>371</v>
      </c>
      <c r="F92" s="7">
        <v>210407000</v>
      </c>
      <c r="G92" s="7">
        <v>0</v>
      </c>
      <c r="H92" s="7">
        <v>210407000</v>
      </c>
      <c r="I92" s="7">
        <v>0</v>
      </c>
      <c r="J92" s="7">
        <v>210407000</v>
      </c>
      <c r="K92" s="7">
        <v>158929000</v>
      </c>
    </row>
    <row r="93" spans="1:11" ht="12.75" customHeight="1" outlineLevel="1" thickBot="1">
      <c r="A93" s="12" t="s">
        <v>113</v>
      </c>
      <c r="C93" s="6" t="s">
        <v>369</v>
      </c>
      <c r="E93" s="8" t="s">
        <v>8</v>
      </c>
      <c r="F93" s="9">
        <v>210407000</v>
      </c>
      <c r="G93" s="9">
        <v>0</v>
      </c>
      <c r="H93" s="9">
        <v>210407000</v>
      </c>
      <c r="I93" s="9">
        <v>0</v>
      </c>
      <c r="J93" s="9">
        <v>210407000</v>
      </c>
      <c r="K93" s="9">
        <v>158929000</v>
      </c>
    </row>
    <row r="94" spans="1:11" ht="12.75" customHeight="1" outlineLevel="2" thickTop="1">
      <c r="A94" s="12" t="s">
        <v>36</v>
      </c>
      <c r="C94" s="6" t="s">
        <v>372</v>
      </c>
    </row>
    <row r="95" spans="1:11" ht="12.75" customHeight="1" outlineLevel="2">
      <c r="A95" s="12" t="s">
        <v>114</v>
      </c>
      <c r="B95" s="5" t="s">
        <v>36</v>
      </c>
      <c r="C95" s="6" t="s">
        <v>372</v>
      </c>
      <c r="D95" s="6" t="s">
        <v>373</v>
      </c>
      <c r="E95" s="5" t="s">
        <v>374</v>
      </c>
      <c r="F95" s="7">
        <v>6585000</v>
      </c>
      <c r="G95" s="7">
        <v>0</v>
      </c>
      <c r="H95" s="7">
        <v>6585000</v>
      </c>
      <c r="I95" s="7">
        <v>0</v>
      </c>
      <c r="J95" s="7">
        <v>6585000</v>
      </c>
      <c r="K95" s="7">
        <v>4800500</v>
      </c>
    </row>
    <row r="96" spans="1:11" ht="12.75" customHeight="1" outlineLevel="1" thickBot="1">
      <c r="A96" s="12" t="s">
        <v>115</v>
      </c>
      <c r="C96" s="6" t="s">
        <v>372</v>
      </c>
      <c r="E96" s="8" t="s">
        <v>179</v>
      </c>
      <c r="F96" s="9">
        <v>6585000</v>
      </c>
      <c r="G96" s="9">
        <v>0</v>
      </c>
      <c r="H96" s="9">
        <v>6585000</v>
      </c>
      <c r="I96" s="9">
        <v>0</v>
      </c>
      <c r="J96" s="9">
        <v>6585000</v>
      </c>
      <c r="K96" s="9">
        <v>4800500</v>
      </c>
    </row>
    <row r="97" spans="1:11" ht="12.75" customHeight="1" outlineLevel="2" thickTop="1">
      <c r="A97" s="12" t="s">
        <v>36</v>
      </c>
      <c r="C97" s="6" t="s">
        <v>375</v>
      </c>
    </row>
    <row r="98" spans="1:11" ht="12.75" customHeight="1" outlineLevel="2">
      <c r="A98" s="12" t="s">
        <v>437</v>
      </c>
      <c r="B98" s="5" t="s">
        <v>36</v>
      </c>
      <c r="C98" s="6" t="s">
        <v>375</v>
      </c>
      <c r="D98" s="6" t="s">
        <v>376</v>
      </c>
      <c r="E98" s="5" t="s">
        <v>377</v>
      </c>
      <c r="F98" s="7">
        <v>10520000</v>
      </c>
      <c r="G98" s="7">
        <v>0</v>
      </c>
      <c r="H98" s="7">
        <v>10520000</v>
      </c>
      <c r="I98" s="7">
        <v>0</v>
      </c>
      <c r="J98" s="7">
        <v>10520000</v>
      </c>
      <c r="K98" s="7">
        <v>7946000</v>
      </c>
    </row>
    <row r="99" spans="1:11" ht="12.75" customHeight="1" outlineLevel="1" thickBot="1">
      <c r="A99" s="12" t="s">
        <v>438</v>
      </c>
      <c r="C99" s="6" t="s">
        <v>375</v>
      </c>
      <c r="E99" s="8" t="s">
        <v>180</v>
      </c>
      <c r="F99" s="9">
        <v>10520000</v>
      </c>
      <c r="G99" s="9">
        <v>0</v>
      </c>
      <c r="H99" s="9">
        <v>10520000</v>
      </c>
      <c r="I99" s="9">
        <v>0</v>
      </c>
      <c r="J99" s="9">
        <v>10520000</v>
      </c>
      <c r="K99" s="9">
        <v>7946000</v>
      </c>
    </row>
    <row r="100" spans="1:11" ht="12.75" customHeight="1" outlineLevel="2" thickTop="1">
      <c r="A100" s="12" t="s">
        <v>36</v>
      </c>
      <c r="C100" s="6" t="s">
        <v>378</v>
      </c>
    </row>
    <row r="101" spans="1:11" ht="12.75" customHeight="1" outlineLevel="2">
      <c r="A101" s="12" t="s">
        <v>439</v>
      </c>
      <c r="B101" s="5" t="s">
        <v>36</v>
      </c>
      <c r="C101" s="6" t="s">
        <v>378</v>
      </c>
      <c r="D101" s="6" t="s">
        <v>379</v>
      </c>
      <c r="E101" s="5" t="s">
        <v>380</v>
      </c>
      <c r="F101" s="7">
        <v>300000</v>
      </c>
      <c r="G101" s="7">
        <v>0</v>
      </c>
      <c r="H101" s="7">
        <v>300000</v>
      </c>
      <c r="I101" s="7">
        <v>0</v>
      </c>
      <c r="J101" s="7">
        <v>300000</v>
      </c>
      <c r="K101" s="7">
        <v>250000</v>
      </c>
    </row>
    <row r="102" spans="1:11" ht="12.75" customHeight="1" outlineLevel="2">
      <c r="A102" s="12" t="s">
        <v>18</v>
      </c>
      <c r="B102" s="5" t="s">
        <v>36</v>
      </c>
      <c r="C102" s="6" t="s">
        <v>378</v>
      </c>
      <c r="D102" s="6" t="s">
        <v>216</v>
      </c>
      <c r="E102" s="5" t="s">
        <v>217</v>
      </c>
      <c r="F102" s="7">
        <v>205000</v>
      </c>
      <c r="G102" s="7">
        <v>0</v>
      </c>
      <c r="H102" s="7">
        <v>205000</v>
      </c>
      <c r="I102" s="7">
        <v>0</v>
      </c>
      <c r="J102" s="7">
        <v>205000</v>
      </c>
      <c r="K102" s="7">
        <v>85000</v>
      </c>
    </row>
    <row r="103" spans="1:11" ht="12.75" customHeight="1" outlineLevel="2">
      <c r="A103" s="12" t="s">
        <v>19</v>
      </c>
      <c r="B103" s="5" t="s">
        <v>36</v>
      </c>
      <c r="C103" s="6" t="s">
        <v>378</v>
      </c>
      <c r="D103" s="6" t="s">
        <v>218</v>
      </c>
      <c r="E103" s="5" t="s">
        <v>222</v>
      </c>
      <c r="F103" s="7">
        <v>28050</v>
      </c>
      <c r="G103" s="7">
        <v>0</v>
      </c>
      <c r="H103" s="7">
        <v>28050</v>
      </c>
      <c r="I103" s="7">
        <v>0</v>
      </c>
      <c r="J103" s="7">
        <v>28050</v>
      </c>
      <c r="K103" s="7">
        <v>22500</v>
      </c>
    </row>
    <row r="104" spans="1:11" ht="12.75" customHeight="1" outlineLevel="1" thickBot="1">
      <c r="A104" s="12" t="s">
        <v>20</v>
      </c>
      <c r="C104" s="6" t="s">
        <v>378</v>
      </c>
      <c r="E104" s="8" t="s">
        <v>181</v>
      </c>
      <c r="F104" s="9">
        <v>533050</v>
      </c>
      <c r="G104" s="9">
        <v>0</v>
      </c>
      <c r="H104" s="9">
        <v>533050</v>
      </c>
      <c r="I104" s="9">
        <v>0</v>
      </c>
      <c r="J104" s="9">
        <v>533050</v>
      </c>
      <c r="K104" s="9">
        <v>357500</v>
      </c>
    </row>
    <row r="105" spans="1:11" ht="12.75" customHeight="1" outlineLevel="2" thickTop="1">
      <c r="A105" s="12" t="s">
        <v>36</v>
      </c>
      <c r="C105" s="6" t="s">
        <v>223</v>
      </c>
    </row>
    <row r="106" spans="1:11" ht="12.75" customHeight="1" outlineLevel="1" thickBot="1">
      <c r="A106" s="12" t="s">
        <v>21</v>
      </c>
      <c r="C106" s="6" t="s">
        <v>223</v>
      </c>
      <c r="E106" s="8" t="s">
        <v>182</v>
      </c>
      <c r="F106" s="9">
        <v>0</v>
      </c>
      <c r="G106" s="9">
        <v>0</v>
      </c>
      <c r="H106" s="9">
        <v>0</v>
      </c>
      <c r="I106" s="9">
        <v>0</v>
      </c>
      <c r="J106" s="9">
        <v>0</v>
      </c>
      <c r="K106" s="9">
        <v>0</v>
      </c>
    </row>
    <row r="107" spans="1:11" ht="12.75" customHeight="1" outlineLevel="2" thickTop="1">
      <c r="A107" s="12" t="s">
        <v>36</v>
      </c>
      <c r="C107" s="6" t="s">
        <v>224</v>
      </c>
    </row>
    <row r="108" spans="1:11" ht="12.75" customHeight="1" outlineLevel="2">
      <c r="A108" s="12" t="s">
        <v>22</v>
      </c>
      <c r="B108" s="5" t="s">
        <v>36</v>
      </c>
      <c r="C108" s="6" t="s">
        <v>224</v>
      </c>
      <c r="D108" s="6" t="s">
        <v>225</v>
      </c>
      <c r="E108" s="5" t="s">
        <v>226</v>
      </c>
      <c r="F108" s="7">
        <v>21326640</v>
      </c>
      <c r="G108" s="7">
        <v>0</v>
      </c>
      <c r="H108" s="7">
        <v>21326640</v>
      </c>
      <c r="I108" s="7">
        <v>0</v>
      </c>
      <c r="J108" s="7">
        <v>21326640</v>
      </c>
      <c r="K108" s="7">
        <v>0</v>
      </c>
    </row>
    <row r="109" spans="1:11" ht="12.75" customHeight="1" outlineLevel="1" thickBot="1">
      <c r="A109" s="12" t="s">
        <v>23</v>
      </c>
      <c r="C109" s="6" t="s">
        <v>224</v>
      </c>
      <c r="E109" s="8" t="s">
        <v>183</v>
      </c>
      <c r="F109" s="9">
        <v>21326640</v>
      </c>
      <c r="G109" s="9">
        <v>0</v>
      </c>
      <c r="H109" s="9">
        <v>21326640</v>
      </c>
      <c r="I109" s="9">
        <v>0</v>
      </c>
      <c r="J109" s="9">
        <v>21326640</v>
      </c>
      <c r="K109" s="9">
        <v>0</v>
      </c>
    </row>
    <row r="110" spans="1:11" ht="12.75" customHeight="1" outlineLevel="2" thickTop="1">
      <c r="A110" s="12" t="s">
        <v>36</v>
      </c>
      <c r="C110" s="6" t="s">
        <v>227</v>
      </c>
    </row>
    <row r="111" spans="1:11" ht="12.75" customHeight="1" outlineLevel="2">
      <c r="A111" s="12" t="s">
        <v>24</v>
      </c>
      <c r="B111" s="5" t="s">
        <v>36</v>
      </c>
      <c r="C111" s="6" t="s">
        <v>227</v>
      </c>
      <c r="D111" s="6" t="s">
        <v>228</v>
      </c>
      <c r="E111" s="5" t="s">
        <v>229</v>
      </c>
      <c r="F111" s="7">
        <v>113161476</v>
      </c>
      <c r="G111" s="7">
        <v>0</v>
      </c>
      <c r="H111" s="7">
        <v>113161476</v>
      </c>
      <c r="I111" s="7">
        <v>0</v>
      </c>
      <c r="J111" s="7">
        <v>113161476</v>
      </c>
      <c r="K111" s="7">
        <v>0</v>
      </c>
    </row>
    <row r="112" spans="1:11" ht="12.75" customHeight="1" outlineLevel="1" thickBot="1">
      <c r="A112" s="12" t="s">
        <v>25</v>
      </c>
      <c r="C112" s="6" t="s">
        <v>227</v>
      </c>
      <c r="E112" s="8" t="s">
        <v>184</v>
      </c>
      <c r="F112" s="9">
        <v>113161476</v>
      </c>
      <c r="G112" s="9">
        <v>0</v>
      </c>
      <c r="H112" s="9">
        <v>113161476</v>
      </c>
      <c r="I112" s="9">
        <v>0</v>
      </c>
      <c r="J112" s="9">
        <v>113161476</v>
      </c>
      <c r="K112" s="9">
        <v>0</v>
      </c>
    </row>
    <row r="113" spans="1:11" ht="12.75" customHeight="1" outlineLevel="2" thickTop="1">
      <c r="A113" s="12" t="s">
        <v>36</v>
      </c>
      <c r="C113" s="6" t="s">
        <v>230</v>
      </c>
    </row>
    <row r="114" spans="1:11" ht="12.75" customHeight="1" outlineLevel="2">
      <c r="A114" s="12" t="s">
        <v>26</v>
      </c>
      <c r="B114" s="5" t="s">
        <v>36</v>
      </c>
      <c r="C114" s="6" t="s">
        <v>230</v>
      </c>
      <c r="D114" s="6" t="s">
        <v>231</v>
      </c>
      <c r="E114" s="5" t="s">
        <v>232</v>
      </c>
      <c r="F114" s="7">
        <v>787500</v>
      </c>
      <c r="G114" s="7">
        <v>0</v>
      </c>
      <c r="H114" s="7">
        <v>787500</v>
      </c>
      <c r="I114" s="7">
        <v>0</v>
      </c>
      <c r="J114" s="7">
        <v>787500</v>
      </c>
      <c r="K114" s="7">
        <v>0</v>
      </c>
    </row>
    <row r="115" spans="1:11" ht="12.75" customHeight="1" outlineLevel="2">
      <c r="A115" s="12" t="s">
        <v>259</v>
      </c>
      <c r="B115" s="5" t="s">
        <v>36</v>
      </c>
      <c r="C115" s="6" t="s">
        <v>230</v>
      </c>
      <c r="D115" s="6" t="s">
        <v>233</v>
      </c>
      <c r="E115" s="5" t="s">
        <v>234</v>
      </c>
      <c r="F115" s="7">
        <v>113242</v>
      </c>
      <c r="G115" s="7">
        <v>0</v>
      </c>
      <c r="H115" s="7">
        <v>113242</v>
      </c>
      <c r="I115" s="7">
        <v>0</v>
      </c>
      <c r="J115" s="7">
        <v>113242</v>
      </c>
      <c r="K115" s="7">
        <v>293701</v>
      </c>
    </row>
    <row r="116" spans="1:11" ht="12.75" customHeight="1" outlineLevel="2">
      <c r="A116" s="12" t="s">
        <v>260</v>
      </c>
      <c r="B116" s="5" t="s">
        <v>36</v>
      </c>
      <c r="C116" s="6" t="s">
        <v>230</v>
      </c>
      <c r="D116" s="6" t="s">
        <v>235</v>
      </c>
      <c r="E116" s="5" t="s">
        <v>236</v>
      </c>
      <c r="F116" s="7">
        <v>1802803</v>
      </c>
      <c r="G116" s="7">
        <v>0</v>
      </c>
      <c r="H116" s="7">
        <v>1802803</v>
      </c>
      <c r="I116" s="7">
        <v>0</v>
      </c>
      <c r="J116" s="7">
        <v>1802803</v>
      </c>
      <c r="K116" s="7">
        <v>638300</v>
      </c>
    </row>
    <row r="117" spans="1:11" ht="12.75" customHeight="1" outlineLevel="2">
      <c r="A117" s="12" t="s">
        <v>261</v>
      </c>
      <c r="B117" s="5" t="s">
        <v>36</v>
      </c>
      <c r="C117" s="6" t="s">
        <v>230</v>
      </c>
      <c r="D117" s="6" t="s">
        <v>237</v>
      </c>
      <c r="E117" s="5" t="s">
        <v>238</v>
      </c>
      <c r="F117" s="7">
        <v>63435</v>
      </c>
      <c r="G117" s="7">
        <v>0</v>
      </c>
      <c r="H117" s="7">
        <v>63435</v>
      </c>
      <c r="I117" s="7">
        <v>0</v>
      </c>
      <c r="J117" s="7">
        <v>63435</v>
      </c>
      <c r="K117" s="7">
        <v>9422</v>
      </c>
    </row>
    <row r="118" spans="1:11" ht="12.75" customHeight="1" outlineLevel="2">
      <c r="A118" s="12" t="s">
        <v>262</v>
      </c>
      <c r="B118" s="5" t="s">
        <v>36</v>
      </c>
      <c r="C118" s="6" t="s">
        <v>230</v>
      </c>
      <c r="D118" s="6" t="s">
        <v>239</v>
      </c>
      <c r="E118" s="5" t="s">
        <v>240</v>
      </c>
      <c r="F118" s="7">
        <v>0</v>
      </c>
      <c r="G118" s="7">
        <v>0</v>
      </c>
      <c r="H118" s="7">
        <v>0</v>
      </c>
      <c r="I118" s="7">
        <v>0</v>
      </c>
      <c r="J118" s="7">
        <v>0</v>
      </c>
      <c r="K118" s="7">
        <v>265170</v>
      </c>
    </row>
    <row r="119" spans="1:11" ht="12.75" customHeight="1" outlineLevel="2">
      <c r="A119" s="12" t="s">
        <v>263</v>
      </c>
      <c r="B119" s="5" t="s">
        <v>36</v>
      </c>
      <c r="C119" s="6" t="s">
        <v>230</v>
      </c>
      <c r="D119" s="6" t="s">
        <v>241</v>
      </c>
      <c r="E119" s="5" t="s">
        <v>242</v>
      </c>
      <c r="F119" s="7">
        <v>19868</v>
      </c>
      <c r="G119" s="7">
        <v>0</v>
      </c>
      <c r="H119" s="7">
        <v>19868</v>
      </c>
      <c r="I119" s="7">
        <v>0</v>
      </c>
      <c r="J119" s="7">
        <v>19868</v>
      </c>
      <c r="K119" s="7">
        <v>268923</v>
      </c>
    </row>
    <row r="120" spans="1:11" ht="12.75" customHeight="1" outlineLevel="2">
      <c r="A120" s="12" t="s">
        <v>264</v>
      </c>
      <c r="B120" s="5" t="s">
        <v>36</v>
      </c>
      <c r="C120" s="6" t="s">
        <v>230</v>
      </c>
      <c r="D120" s="6" t="s">
        <v>243</v>
      </c>
      <c r="E120" s="5" t="s">
        <v>244</v>
      </c>
      <c r="F120" s="7">
        <v>100000</v>
      </c>
      <c r="G120" s="7">
        <v>0</v>
      </c>
      <c r="H120" s="7">
        <v>100000</v>
      </c>
      <c r="I120" s="7">
        <v>0</v>
      </c>
      <c r="J120" s="7">
        <v>100000</v>
      </c>
      <c r="K120" s="7">
        <v>100000</v>
      </c>
    </row>
    <row r="121" spans="1:11" ht="12.75" customHeight="1" outlineLevel="2">
      <c r="A121" s="12" t="s">
        <v>265</v>
      </c>
      <c r="B121" s="5" t="s">
        <v>36</v>
      </c>
      <c r="C121" s="6" t="s">
        <v>230</v>
      </c>
      <c r="D121" s="6" t="s">
        <v>245</v>
      </c>
      <c r="E121" s="5" t="s">
        <v>278</v>
      </c>
      <c r="F121" s="7">
        <v>239423</v>
      </c>
      <c r="G121" s="7">
        <v>0</v>
      </c>
      <c r="H121" s="7">
        <v>239423</v>
      </c>
      <c r="I121" s="7">
        <v>0</v>
      </c>
      <c r="J121" s="7">
        <v>239423</v>
      </c>
      <c r="K121" s="7">
        <v>0</v>
      </c>
    </row>
    <row r="122" spans="1:11" ht="12.75" customHeight="1" outlineLevel="2">
      <c r="A122" s="12" t="s">
        <v>266</v>
      </c>
      <c r="B122" s="5" t="s">
        <v>36</v>
      </c>
      <c r="C122" s="6" t="s">
        <v>230</v>
      </c>
      <c r="D122" s="6" t="s">
        <v>279</v>
      </c>
      <c r="E122" s="5" t="s">
        <v>280</v>
      </c>
      <c r="F122" s="7">
        <v>2530073</v>
      </c>
      <c r="G122" s="7">
        <v>0</v>
      </c>
      <c r="H122" s="7">
        <v>2530073</v>
      </c>
      <c r="I122" s="7">
        <v>0</v>
      </c>
      <c r="J122" s="7">
        <v>2530073</v>
      </c>
      <c r="K122" s="7">
        <v>958422</v>
      </c>
    </row>
    <row r="123" spans="1:11" ht="12.75" customHeight="1" outlineLevel="2">
      <c r="A123" s="12" t="s">
        <v>267</v>
      </c>
      <c r="B123" s="5" t="s">
        <v>36</v>
      </c>
      <c r="C123" s="6" t="s">
        <v>230</v>
      </c>
      <c r="D123" s="6" t="s">
        <v>281</v>
      </c>
      <c r="E123" s="5" t="s">
        <v>282</v>
      </c>
      <c r="F123" s="7">
        <v>151528</v>
      </c>
      <c r="G123" s="7">
        <v>0</v>
      </c>
      <c r="H123" s="7">
        <v>151528</v>
      </c>
      <c r="I123" s="7">
        <v>0</v>
      </c>
      <c r="J123" s="7">
        <v>151528</v>
      </c>
      <c r="K123" s="7">
        <v>150</v>
      </c>
    </row>
    <row r="124" spans="1:11" ht="12.75" customHeight="1" outlineLevel="2">
      <c r="A124" s="12" t="s">
        <v>268</v>
      </c>
      <c r="B124" s="5" t="s">
        <v>36</v>
      </c>
      <c r="C124" s="6" t="s">
        <v>230</v>
      </c>
      <c r="D124" s="6" t="s">
        <v>283</v>
      </c>
      <c r="E124" s="5" t="s">
        <v>217</v>
      </c>
      <c r="F124" s="7">
        <v>0</v>
      </c>
      <c r="G124" s="7">
        <v>0</v>
      </c>
      <c r="H124" s="7">
        <v>0</v>
      </c>
      <c r="I124" s="7">
        <v>0</v>
      </c>
      <c r="J124" s="7">
        <v>0</v>
      </c>
      <c r="K124" s="7">
        <v>1366782</v>
      </c>
    </row>
    <row r="125" spans="1:11" ht="12.75" customHeight="1" outlineLevel="2">
      <c r="A125" s="12" t="s">
        <v>332</v>
      </c>
      <c r="B125" s="5" t="s">
        <v>36</v>
      </c>
      <c r="C125" s="6" t="s">
        <v>230</v>
      </c>
      <c r="D125" s="6" t="s">
        <v>330</v>
      </c>
      <c r="E125" s="5" t="s">
        <v>331</v>
      </c>
      <c r="F125" s="7">
        <v>3652389</v>
      </c>
      <c r="G125" s="7">
        <v>0</v>
      </c>
      <c r="H125" s="7">
        <v>3652389</v>
      </c>
      <c r="I125" s="7">
        <v>0</v>
      </c>
      <c r="J125" s="7">
        <v>3652389</v>
      </c>
      <c r="K125" s="7">
        <v>0</v>
      </c>
    </row>
    <row r="126" spans="1:11" ht="12.75" customHeight="1" outlineLevel="1" thickBot="1">
      <c r="A126" s="12" t="s">
        <v>269</v>
      </c>
      <c r="C126" s="6" t="s">
        <v>230</v>
      </c>
      <c r="E126" s="8" t="s">
        <v>7</v>
      </c>
      <c r="F126" s="9">
        <v>9460261</v>
      </c>
      <c r="G126" s="9">
        <v>0</v>
      </c>
      <c r="H126" s="9">
        <v>9460261</v>
      </c>
      <c r="I126" s="9">
        <v>0</v>
      </c>
      <c r="J126" s="9">
        <v>9460261</v>
      </c>
      <c r="K126" s="9">
        <v>3900870</v>
      </c>
    </row>
    <row r="127" spans="1:11" ht="12.75" customHeight="1" outlineLevel="2" thickTop="1">
      <c r="A127" s="12" t="s">
        <v>36</v>
      </c>
      <c r="C127" s="6" t="s">
        <v>284</v>
      </c>
    </row>
    <row r="128" spans="1:11" ht="12.75" customHeight="1" outlineLevel="2">
      <c r="A128" s="12" t="s">
        <v>270</v>
      </c>
      <c r="B128" s="5" t="s">
        <v>36</v>
      </c>
      <c r="C128" s="6" t="s">
        <v>284</v>
      </c>
      <c r="D128" s="6" t="s">
        <v>285</v>
      </c>
      <c r="E128" s="5" t="s">
        <v>286</v>
      </c>
      <c r="F128" s="7">
        <v>269032</v>
      </c>
      <c r="G128" s="7">
        <v>0</v>
      </c>
      <c r="H128" s="7">
        <v>269032</v>
      </c>
      <c r="I128" s="7">
        <v>0</v>
      </c>
      <c r="J128" s="7">
        <v>269032</v>
      </c>
      <c r="K128" s="7">
        <v>159553</v>
      </c>
    </row>
    <row r="129" spans="1:11" ht="12.75" customHeight="1" outlineLevel="1" thickBot="1">
      <c r="A129" s="12" t="s">
        <v>271</v>
      </c>
      <c r="C129" s="6" t="s">
        <v>284</v>
      </c>
      <c r="E129" s="8" t="s">
        <v>315</v>
      </c>
      <c r="F129" s="9">
        <v>269032</v>
      </c>
      <c r="G129" s="9">
        <v>0</v>
      </c>
      <c r="H129" s="9">
        <v>269032</v>
      </c>
      <c r="I129" s="9">
        <v>0</v>
      </c>
      <c r="J129" s="9">
        <v>269032</v>
      </c>
      <c r="K129" s="9">
        <v>159553</v>
      </c>
    </row>
    <row r="130" spans="1:11" ht="12.75" customHeight="1" outlineLevel="2" thickTop="1">
      <c r="A130" s="12" t="s">
        <v>36</v>
      </c>
      <c r="C130" s="6" t="s">
        <v>287</v>
      </c>
    </row>
    <row r="131" spans="1:11" ht="12.75" customHeight="1" outlineLevel="2">
      <c r="A131" s="12" t="s">
        <v>272</v>
      </c>
      <c r="B131" s="5" t="s">
        <v>36</v>
      </c>
      <c r="C131" s="6" t="s">
        <v>287</v>
      </c>
      <c r="D131" s="6" t="s">
        <v>288</v>
      </c>
      <c r="E131" s="5" t="s">
        <v>289</v>
      </c>
      <c r="F131" s="7">
        <v>1320000</v>
      </c>
      <c r="G131" s="7">
        <v>0</v>
      </c>
      <c r="H131" s="7">
        <v>1320000</v>
      </c>
      <c r="I131" s="7">
        <v>0</v>
      </c>
      <c r="J131" s="7">
        <v>1320000</v>
      </c>
      <c r="K131" s="7">
        <v>375000</v>
      </c>
    </row>
    <row r="132" spans="1:11" ht="12.75" customHeight="1" outlineLevel="2">
      <c r="A132" s="12" t="s">
        <v>273</v>
      </c>
      <c r="B132" s="5" t="s">
        <v>36</v>
      </c>
      <c r="C132" s="6" t="s">
        <v>287</v>
      </c>
      <c r="D132" s="6" t="s">
        <v>290</v>
      </c>
      <c r="E132" s="5" t="s">
        <v>291</v>
      </c>
      <c r="F132" s="7">
        <v>1315000</v>
      </c>
      <c r="G132" s="7">
        <v>0</v>
      </c>
      <c r="H132" s="7">
        <v>1315000</v>
      </c>
      <c r="I132" s="7">
        <v>0</v>
      </c>
      <c r="J132" s="7">
        <v>1315000</v>
      </c>
      <c r="K132" s="7">
        <v>510135</v>
      </c>
    </row>
    <row r="133" spans="1:11" ht="12.75" customHeight="1" outlineLevel="2">
      <c r="A133" s="12" t="s">
        <v>274</v>
      </c>
      <c r="B133" s="5" t="s">
        <v>36</v>
      </c>
      <c r="C133" s="6" t="s">
        <v>287</v>
      </c>
      <c r="D133" s="6" t="s">
        <v>292</v>
      </c>
      <c r="E133" s="5" t="s">
        <v>293</v>
      </c>
      <c r="F133" s="7">
        <v>1285000</v>
      </c>
      <c r="G133" s="7">
        <v>0</v>
      </c>
      <c r="H133" s="7">
        <v>1285000</v>
      </c>
      <c r="I133" s="7">
        <v>0</v>
      </c>
      <c r="J133" s="7">
        <v>1285000</v>
      </c>
      <c r="K133" s="7">
        <v>340000</v>
      </c>
    </row>
    <row r="134" spans="1:11" ht="12.75" customHeight="1" outlineLevel="2">
      <c r="A134" s="12" t="s">
        <v>275</v>
      </c>
      <c r="B134" s="5" t="s">
        <v>36</v>
      </c>
      <c r="C134" s="6" t="s">
        <v>287</v>
      </c>
      <c r="D134" s="6" t="s">
        <v>383</v>
      </c>
      <c r="E134" s="5" t="s">
        <v>384</v>
      </c>
      <c r="F134" s="7">
        <v>67500</v>
      </c>
      <c r="G134" s="7">
        <v>0</v>
      </c>
      <c r="H134" s="7">
        <v>67500</v>
      </c>
      <c r="I134" s="7">
        <v>0</v>
      </c>
      <c r="J134" s="7">
        <v>67500</v>
      </c>
      <c r="K134" s="7">
        <v>0</v>
      </c>
    </row>
    <row r="135" spans="1:11" ht="12.75" customHeight="1" outlineLevel="1" thickBot="1">
      <c r="A135" s="12" t="s">
        <v>276</v>
      </c>
      <c r="C135" s="6" t="s">
        <v>287</v>
      </c>
      <c r="E135" s="8" t="s">
        <v>316</v>
      </c>
      <c r="F135" s="9">
        <v>3987500</v>
      </c>
      <c r="G135" s="9">
        <v>0</v>
      </c>
      <c r="H135" s="9">
        <v>3987500</v>
      </c>
      <c r="I135" s="9">
        <v>0</v>
      </c>
      <c r="J135" s="9">
        <v>3987500</v>
      </c>
      <c r="K135" s="9">
        <v>1225135</v>
      </c>
    </row>
    <row r="136" spans="1:11" ht="12.75" customHeight="1" outlineLevel="2" thickTop="1">
      <c r="A136" s="12" t="s">
        <v>36</v>
      </c>
      <c r="C136" s="6" t="s">
        <v>385</v>
      </c>
    </row>
    <row r="137" spans="1:11" ht="12.75" customHeight="1" outlineLevel="1" thickBot="1">
      <c r="A137" s="12" t="s">
        <v>277</v>
      </c>
      <c r="C137" s="6" t="s">
        <v>385</v>
      </c>
      <c r="E137" s="8" t="s">
        <v>317</v>
      </c>
      <c r="F137" s="9">
        <v>0</v>
      </c>
      <c r="G137" s="9">
        <v>0</v>
      </c>
      <c r="H137" s="9">
        <v>0</v>
      </c>
      <c r="I137" s="9">
        <v>0</v>
      </c>
      <c r="J137" s="9">
        <v>0</v>
      </c>
      <c r="K137" s="9">
        <v>0</v>
      </c>
    </row>
    <row r="138" spans="1:11" ht="12.75" customHeight="1" outlineLevel="2" thickTop="1">
      <c r="A138" s="12" t="s">
        <v>36</v>
      </c>
      <c r="C138" s="6" t="s">
        <v>386</v>
      </c>
    </row>
    <row r="139" spans="1:11" ht="12.75" customHeight="1" outlineLevel="2">
      <c r="A139" s="12" t="s">
        <v>419</v>
      </c>
      <c r="B139" s="5" t="s">
        <v>36</v>
      </c>
      <c r="C139" s="6" t="s">
        <v>386</v>
      </c>
      <c r="D139" s="6" t="s">
        <v>387</v>
      </c>
      <c r="E139" s="5" t="s">
        <v>388</v>
      </c>
      <c r="F139" s="7">
        <v>1414544</v>
      </c>
      <c r="G139" s="7">
        <v>0</v>
      </c>
      <c r="H139" s="7">
        <v>1414544</v>
      </c>
      <c r="I139" s="7">
        <v>0</v>
      </c>
      <c r="J139" s="7">
        <v>1414544</v>
      </c>
      <c r="K139" s="7">
        <v>1778094</v>
      </c>
    </row>
    <row r="140" spans="1:11" ht="12.75" customHeight="1" outlineLevel="2">
      <c r="A140" s="12" t="s">
        <v>420</v>
      </c>
      <c r="B140" s="5" t="s">
        <v>36</v>
      </c>
      <c r="C140" s="6" t="s">
        <v>386</v>
      </c>
      <c r="D140" s="6" t="s">
        <v>389</v>
      </c>
      <c r="E140" s="5" t="s">
        <v>390</v>
      </c>
      <c r="F140" s="7">
        <v>1019641</v>
      </c>
      <c r="G140" s="7">
        <v>0</v>
      </c>
      <c r="H140" s="7">
        <v>1019641</v>
      </c>
      <c r="I140" s="7">
        <v>0</v>
      </c>
      <c r="J140" s="7">
        <v>1019641</v>
      </c>
      <c r="K140" s="7">
        <v>1988712</v>
      </c>
    </row>
    <row r="141" spans="1:11" ht="12.75" customHeight="1" outlineLevel="2">
      <c r="A141" s="12" t="s">
        <v>421</v>
      </c>
      <c r="B141" s="5" t="s">
        <v>36</v>
      </c>
      <c r="C141" s="6" t="s">
        <v>386</v>
      </c>
      <c r="D141" s="6" t="s">
        <v>208</v>
      </c>
      <c r="E141" s="5" t="s">
        <v>209</v>
      </c>
      <c r="F141" s="7">
        <v>6000</v>
      </c>
      <c r="G141" s="7">
        <v>0</v>
      </c>
      <c r="H141" s="7">
        <v>6000</v>
      </c>
      <c r="I141" s="7">
        <v>0</v>
      </c>
      <c r="J141" s="7">
        <v>6000</v>
      </c>
      <c r="K141" s="7">
        <v>5500</v>
      </c>
    </row>
    <row r="142" spans="1:11" ht="12.75" customHeight="1" outlineLevel="2">
      <c r="A142" s="12" t="s">
        <v>422</v>
      </c>
      <c r="B142" s="5" t="s">
        <v>36</v>
      </c>
      <c r="C142" s="6" t="s">
        <v>386</v>
      </c>
      <c r="D142" s="6" t="s">
        <v>210</v>
      </c>
      <c r="E142" s="5" t="s">
        <v>211</v>
      </c>
      <c r="F142" s="7">
        <v>538000</v>
      </c>
      <c r="G142" s="7">
        <v>0</v>
      </c>
      <c r="H142" s="7">
        <v>538000</v>
      </c>
      <c r="I142" s="7">
        <v>0</v>
      </c>
      <c r="J142" s="7">
        <v>538000</v>
      </c>
      <c r="K142" s="7">
        <v>0</v>
      </c>
    </row>
    <row r="143" spans="1:11" ht="12.75" customHeight="1" outlineLevel="1" thickBot="1">
      <c r="A143" s="12" t="s">
        <v>423</v>
      </c>
      <c r="C143" s="6" t="s">
        <v>386</v>
      </c>
      <c r="E143" s="8" t="s">
        <v>318</v>
      </c>
      <c r="F143" s="9">
        <v>2978185</v>
      </c>
      <c r="G143" s="9">
        <v>0</v>
      </c>
      <c r="H143" s="9">
        <v>2978185</v>
      </c>
      <c r="I143" s="9">
        <v>0</v>
      </c>
      <c r="J143" s="9">
        <v>2978185</v>
      </c>
      <c r="K143" s="9">
        <v>3772306</v>
      </c>
    </row>
    <row r="144" spans="1:11" ht="12.75" customHeight="1" outlineLevel="2" thickTop="1">
      <c r="A144" s="12" t="s">
        <v>36</v>
      </c>
      <c r="C144" s="6" t="s">
        <v>410</v>
      </c>
    </row>
    <row r="145" spans="1:11" ht="12.75" customHeight="1" outlineLevel="2">
      <c r="A145" s="12" t="s">
        <v>424</v>
      </c>
      <c r="B145" s="5" t="s">
        <v>36</v>
      </c>
      <c r="C145" s="6" t="s">
        <v>410</v>
      </c>
      <c r="D145" s="6" t="s">
        <v>411</v>
      </c>
      <c r="E145" s="5" t="s">
        <v>412</v>
      </c>
      <c r="F145" s="7">
        <v>2766963</v>
      </c>
      <c r="G145" s="7">
        <v>0</v>
      </c>
      <c r="H145" s="7">
        <v>2766963</v>
      </c>
      <c r="I145" s="7">
        <v>0</v>
      </c>
      <c r="J145" s="7">
        <v>2766963</v>
      </c>
      <c r="K145" s="7">
        <v>0</v>
      </c>
    </row>
    <row r="146" spans="1:11" ht="12.75" customHeight="1" outlineLevel="1" thickBot="1">
      <c r="A146" s="12" t="s">
        <v>425</v>
      </c>
      <c r="C146" s="6" t="s">
        <v>410</v>
      </c>
      <c r="E146" s="8" t="s">
        <v>319</v>
      </c>
      <c r="F146" s="9">
        <v>2766963</v>
      </c>
      <c r="G146" s="9">
        <v>0</v>
      </c>
      <c r="H146" s="9">
        <v>2766963</v>
      </c>
      <c r="I146" s="9">
        <v>0</v>
      </c>
      <c r="J146" s="9">
        <v>2766963</v>
      </c>
      <c r="K146" s="9">
        <v>0</v>
      </c>
    </row>
    <row r="147" spans="1:11" ht="12.75" customHeight="1" thickTop="1" thickBot="1">
      <c r="A147" s="12" t="s">
        <v>320</v>
      </c>
      <c r="C147" s="10" t="s">
        <v>413</v>
      </c>
      <c r="F147" s="9">
        <v>0</v>
      </c>
      <c r="G147" s="9">
        <v>0</v>
      </c>
      <c r="H147" s="9">
        <v>0</v>
      </c>
      <c r="I147" s="9">
        <v>0</v>
      </c>
      <c r="J147" s="9">
        <v>0</v>
      </c>
      <c r="K147" s="9">
        <v>0</v>
      </c>
    </row>
    <row r="148" spans="1:11" ht="12.75" customHeight="1" thickTop="1"/>
  </sheetData>
  <customSheetViews>
    <customSheetView guid="{84FBBE83-FF6F-4C76-A58E-D04643F715A5}" showPageBreaks="1" showGridLines="0" hiddenColumns="1" state="hidden" topLeftCell="D1">
      <pane xSplit="2" ySplit="1" topLeftCell="F2" activePane="bottomRight" state="frozen"/>
      <selection pane="bottomRight" activeCell="A15" sqref="A15"/>
      <pageMargins left="0.78740157480314965" right="0.78740157480314965" top="1.1811023622047245" bottom="0.78740157480314965" header="0.39370078740157483" footer="0.39370078740157483"/>
      <printOptions gridLines="1"/>
      <pageSetup paperSize="9" pageOrder="overThenDown" orientation="landscape" r:id="rId1"/>
      <headerFooter alignWithMargins="0"/>
    </customSheetView>
  </customSheetViews>
  <phoneticPr fontId="8" type="noConversion"/>
  <printOptions gridLines="1"/>
  <pageMargins left="0.78740157480314965" right="0.78740157480314965" top="1.1811023622047245" bottom="0.78740157480314965" header="0.39370078740157483" footer="0.39370078740157483"/>
  <pageSetup paperSize="9" pageOrder="overThenDown"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D24"/>
  <sheetViews>
    <sheetView topLeftCell="A14" workbookViewId="0">
      <selection activeCell="A15" sqref="A15"/>
    </sheetView>
  </sheetViews>
  <sheetFormatPr defaultRowHeight="15.75"/>
  <cols>
    <col min="2" max="2" width="19.125" bestFit="1" customWidth="1"/>
    <col min="3" max="4" width="12.625" bestFit="1" customWidth="1"/>
  </cols>
  <sheetData>
    <row r="3" spans="1:4">
      <c r="C3" s="189" t="s">
        <v>212</v>
      </c>
      <c r="D3" s="189" t="s">
        <v>213</v>
      </c>
    </row>
    <row r="4" spans="1:4">
      <c r="C4" s="598" t="s">
        <v>80</v>
      </c>
      <c r="D4" s="599"/>
    </row>
    <row r="5" spans="1:4">
      <c r="A5" s="331">
        <v>1</v>
      </c>
      <c r="B5" s="332" t="s">
        <v>76</v>
      </c>
      <c r="C5" s="333">
        <f>ROUND(5925309/1000,0)</f>
        <v>5925</v>
      </c>
      <c r="D5" s="333"/>
    </row>
    <row r="6" spans="1:4">
      <c r="A6" s="331"/>
      <c r="B6" s="334" t="s">
        <v>77</v>
      </c>
      <c r="C6" s="333"/>
      <c r="D6" s="333">
        <f>C5</f>
        <v>5925</v>
      </c>
    </row>
    <row r="7" spans="1:4">
      <c r="A7" s="331"/>
      <c r="B7" s="332"/>
      <c r="C7" s="332"/>
      <c r="D7" s="332"/>
    </row>
    <row r="8" spans="1:4">
      <c r="A8" s="331">
        <v>2</v>
      </c>
      <c r="B8" s="332" t="s">
        <v>78</v>
      </c>
      <c r="C8" s="333">
        <f>4500</f>
        <v>4500</v>
      </c>
      <c r="D8" s="333"/>
    </row>
    <row r="9" spans="1:4">
      <c r="A9" s="332"/>
      <c r="B9" s="334" t="s">
        <v>79</v>
      </c>
      <c r="C9" s="333"/>
      <c r="D9" s="333">
        <f>C8</f>
        <v>4500</v>
      </c>
    </row>
    <row r="10" spans="1:4">
      <c r="A10" s="332"/>
      <c r="B10" s="332"/>
      <c r="C10" s="332"/>
      <c r="D10" s="332"/>
    </row>
    <row r="11" spans="1:4">
      <c r="A11" s="331">
        <v>3</v>
      </c>
      <c r="B11" s="332" t="s">
        <v>336</v>
      </c>
      <c r="C11" s="333">
        <v>2626</v>
      </c>
      <c r="D11" s="333"/>
    </row>
    <row r="12" spans="1:4">
      <c r="A12" s="331"/>
      <c r="B12" s="334" t="s">
        <v>337</v>
      </c>
      <c r="C12" s="333"/>
      <c r="D12" s="333">
        <f>C11</f>
        <v>2626</v>
      </c>
    </row>
    <row r="13" spans="1:4">
      <c r="A13" s="331"/>
      <c r="B13" s="332"/>
      <c r="C13" s="333"/>
      <c r="D13" s="333"/>
    </row>
    <row r="14" spans="1:4">
      <c r="A14" s="331">
        <v>4</v>
      </c>
      <c r="B14" s="332" t="s">
        <v>338</v>
      </c>
      <c r="C14" s="333">
        <v>9895</v>
      </c>
      <c r="D14" s="333"/>
    </row>
    <row r="15" spans="1:4">
      <c r="A15" s="331"/>
      <c r="B15" s="335" t="s">
        <v>336</v>
      </c>
      <c r="C15" s="333"/>
      <c r="D15" s="333">
        <f>C14</f>
        <v>9895</v>
      </c>
    </row>
    <row r="16" spans="1:4">
      <c r="C16" s="188"/>
      <c r="D16" s="188"/>
    </row>
    <row r="17" spans="1:4">
      <c r="C17" s="189" t="s">
        <v>212</v>
      </c>
      <c r="D17" s="189" t="s">
        <v>213</v>
      </c>
    </row>
    <row r="18" spans="1:4">
      <c r="C18" s="598" t="s">
        <v>80</v>
      </c>
      <c r="D18" s="599"/>
    </row>
    <row r="19" spans="1:4">
      <c r="A19">
        <v>1</v>
      </c>
      <c r="B19" t="s">
        <v>531</v>
      </c>
      <c r="C19">
        <v>669</v>
      </c>
    </row>
    <row r="20" spans="1:4">
      <c r="B20" s="308" t="s">
        <v>532</v>
      </c>
      <c r="D20">
        <v>669</v>
      </c>
    </row>
    <row r="21" spans="1:4">
      <c r="A21">
        <v>2</v>
      </c>
      <c r="B21" t="s">
        <v>532</v>
      </c>
      <c r="C21">
        <v>-69</v>
      </c>
    </row>
    <row r="22" spans="1:4">
      <c r="B22" s="308" t="s">
        <v>531</v>
      </c>
      <c r="D22">
        <v>69</v>
      </c>
    </row>
    <row r="24" spans="1:4">
      <c r="A24">
        <v>3</v>
      </c>
      <c r="B24" s="336" t="s">
        <v>533</v>
      </c>
    </row>
  </sheetData>
  <customSheetViews>
    <customSheetView guid="{84FBBE83-FF6F-4C76-A58E-D04643F715A5}" state="hidden" topLeftCell="A14">
      <selection activeCell="A15" sqref="A15"/>
      <pageMargins left="0.75" right="0.75" top="1" bottom="1" header="0.5" footer="0.5"/>
      <pageSetup orientation="portrait" r:id="rId1"/>
      <headerFooter alignWithMargins="0"/>
    </customSheetView>
  </customSheetViews>
  <mergeCells count="2">
    <mergeCell ref="C4:D4"/>
    <mergeCell ref="C18:D18"/>
  </mergeCells>
  <phoneticPr fontId="28"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5"/>
  <sheetViews>
    <sheetView topLeftCell="A13" workbookViewId="0">
      <selection activeCell="A35" sqref="A35"/>
    </sheetView>
  </sheetViews>
  <sheetFormatPr defaultRowHeight="12.75"/>
  <cols>
    <col min="1" max="16384" width="9" style="395"/>
  </cols>
  <sheetData>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sheetPr>
  <dimension ref="A1:H55"/>
  <sheetViews>
    <sheetView view="pageBreakPreview" topLeftCell="C35" zoomScaleSheetLayoutView="100" workbookViewId="0">
      <selection activeCell="C56" sqref="A56:XFD111"/>
    </sheetView>
  </sheetViews>
  <sheetFormatPr defaultRowHeight="12"/>
  <cols>
    <col min="1" max="1" width="5.125" style="16" customWidth="1"/>
    <col min="2" max="2" width="3.625" style="16" customWidth="1"/>
    <col min="3" max="3" width="41.625" style="16" customWidth="1"/>
    <col min="4" max="4" width="2.5" style="16" customWidth="1"/>
    <col min="5" max="5" width="5.625" style="17" customWidth="1"/>
    <col min="6" max="6" width="12" style="18" customWidth="1"/>
    <col min="7" max="7" width="0.5" style="16" customWidth="1"/>
    <col min="8" max="8" width="12.75" style="16" customWidth="1"/>
    <col min="9" max="16384" width="9" style="16"/>
  </cols>
  <sheetData>
    <row r="1" spans="1:8">
      <c r="A1" s="14" t="s">
        <v>657</v>
      </c>
      <c r="B1" s="14"/>
      <c r="C1" s="14"/>
      <c r="D1" s="14"/>
      <c r="E1" s="14"/>
      <c r="F1" s="14"/>
      <c r="G1" s="14"/>
      <c r="H1" s="14"/>
    </row>
    <row r="2" spans="1:8">
      <c r="A2" s="517" t="s">
        <v>654</v>
      </c>
      <c r="B2" s="14"/>
      <c r="C2" s="14"/>
      <c r="D2" s="14"/>
      <c r="E2" s="14"/>
      <c r="F2" s="14"/>
      <c r="G2" s="14"/>
      <c r="H2" s="14"/>
    </row>
    <row r="3" spans="1:8">
      <c r="A3" s="14" t="s">
        <v>676</v>
      </c>
      <c r="B3" s="14"/>
      <c r="C3" s="14"/>
      <c r="D3" s="14"/>
      <c r="E3" s="14"/>
      <c r="F3" s="14"/>
      <c r="G3" s="14"/>
      <c r="H3" s="14"/>
    </row>
    <row r="4" spans="1:8" ht="24">
      <c r="E4" s="255" t="s">
        <v>426</v>
      </c>
      <c r="F4" s="253" t="s">
        <v>658</v>
      </c>
      <c r="H4" s="254" t="s">
        <v>659</v>
      </c>
    </row>
    <row r="5" spans="1:8">
      <c r="E5" s="255"/>
      <c r="F5" s="20" t="s">
        <v>404</v>
      </c>
      <c r="G5" s="402"/>
      <c r="H5" s="20" t="s">
        <v>405</v>
      </c>
    </row>
    <row r="6" spans="1:8">
      <c r="E6" s="16"/>
      <c r="F6" s="141" t="s">
        <v>107</v>
      </c>
      <c r="G6" s="142"/>
      <c r="H6" s="142"/>
    </row>
    <row r="7" spans="1:8">
      <c r="A7" s="21" t="s">
        <v>427</v>
      </c>
      <c r="B7" s="21"/>
      <c r="C7" s="21"/>
      <c r="H7" s="399"/>
    </row>
    <row r="8" spans="1:8">
      <c r="A8" s="21"/>
      <c r="B8" s="21"/>
      <c r="C8" s="21"/>
    </row>
    <row r="9" spans="1:8">
      <c r="A9" s="16" t="s">
        <v>361</v>
      </c>
      <c r="B9" s="22"/>
      <c r="C9" s="22"/>
      <c r="E9" s="23"/>
      <c r="F9" s="24">
        <v>1065840</v>
      </c>
      <c r="G9" s="25"/>
      <c r="H9" s="24">
        <v>1340436</v>
      </c>
    </row>
    <row r="10" spans="1:8">
      <c r="A10" s="16" t="s">
        <v>111</v>
      </c>
      <c r="B10" s="22"/>
      <c r="C10" s="22"/>
      <c r="E10" s="94">
        <v>3</v>
      </c>
      <c r="F10" s="27">
        <v>3741410</v>
      </c>
      <c r="G10" s="18"/>
      <c r="H10" s="27">
        <v>3163993</v>
      </c>
    </row>
    <row r="11" spans="1:8" hidden="1">
      <c r="A11" s="16" t="s">
        <v>653</v>
      </c>
      <c r="B11" s="22"/>
      <c r="C11" s="22"/>
      <c r="E11" s="94"/>
      <c r="F11" s="27">
        <v>0</v>
      </c>
      <c r="G11" s="18"/>
      <c r="H11" s="27">
        <v>0</v>
      </c>
    </row>
    <row r="12" spans="1:8" hidden="1">
      <c r="A12" s="16" t="s">
        <v>524</v>
      </c>
      <c r="B12" s="22"/>
      <c r="C12" s="22"/>
      <c r="E12" s="94"/>
      <c r="F12" s="27">
        <v>0</v>
      </c>
      <c r="G12" s="18"/>
      <c r="H12" s="27">
        <v>0</v>
      </c>
    </row>
    <row r="13" spans="1:8">
      <c r="A13" s="16" t="s">
        <v>655</v>
      </c>
      <c r="B13" s="22"/>
      <c r="C13" s="22"/>
      <c r="E13" s="95">
        <v>4</v>
      </c>
      <c r="F13" s="27">
        <v>60864</v>
      </c>
      <c r="G13" s="18"/>
      <c r="H13" s="27">
        <v>10581</v>
      </c>
    </row>
    <row r="14" spans="1:8">
      <c r="A14" s="16" t="s">
        <v>660</v>
      </c>
      <c r="F14" s="27">
        <v>4627</v>
      </c>
      <c r="H14" s="27">
        <v>4879</v>
      </c>
    </row>
    <row r="15" spans="1:8">
      <c r="A15" s="90" t="s">
        <v>205</v>
      </c>
      <c r="B15" s="22"/>
      <c r="C15" s="22"/>
      <c r="E15" s="95"/>
      <c r="F15" s="29">
        <v>2600</v>
      </c>
      <c r="G15" s="18"/>
      <c r="H15" s="29">
        <v>2600</v>
      </c>
    </row>
    <row r="16" spans="1:8">
      <c r="A16" s="21" t="s">
        <v>311</v>
      </c>
      <c r="B16" s="21"/>
      <c r="C16" s="21"/>
      <c r="E16" s="23"/>
      <c r="F16" s="18">
        <v>4875341</v>
      </c>
      <c r="G16" s="18"/>
      <c r="H16" s="18">
        <v>4522489</v>
      </c>
    </row>
    <row r="17" spans="1:8">
      <c r="E17" s="400"/>
      <c r="F17" s="30"/>
      <c r="G17" s="18"/>
      <c r="H17" s="18"/>
    </row>
    <row r="18" spans="1:8">
      <c r="A18" s="21" t="s">
        <v>193</v>
      </c>
      <c r="B18" s="21"/>
      <c r="C18" s="21"/>
      <c r="E18" s="400"/>
      <c r="F18" s="30"/>
      <c r="G18" s="18"/>
      <c r="H18" s="18"/>
    </row>
    <row r="19" spans="1:8">
      <c r="A19" s="21"/>
      <c r="B19" s="21"/>
      <c r="C19" s="21"/>
      <c r="E19" s="400"/>
      <c r="F19" s="30"/>
      <c r="G19" s="18"/>
      <c r="H19" s="18"/>
    </row>
    <row r="20" spans="1:8" ht="5.25" customHeight="1">
      <c r="B20" s="22"/>
      <c r="C20" s="22"/>
      <c r="E20" s="95"/>
      <c r="F20" s="24"/>
      <c r="G20" s="25"/>
      <c r="H20" s="24"/>
    </row>
    <row r="21" spans="1:8" ht="12" customHeight="1">
      <c r="A21" s="16" t="s">
        <v>198</v>
      </c>
      <c r="B21" s="22"/>
      <c r="C21" s="22"/>
      <c r="E21" s="95">
        <v>5</v>
      </c>
      <c r="F21" s="27">
        <v>21378</v>
      </c>
      <c r="G21" s="25"/>
      <c r="H21" s="27">
        <v>19993</v>
      </c>
    </row>
    <row r="22" spans="1:8" ht="12" customHeight="1">
      <c r="A22" s="16" t="s">
        <v>630</v>
      </c>
      <c r="B22" s="22"/>
      <c r="C22" s="22"/>
      <c r="E22" s="95"/>
      <c r="F22" s="27">
        <v>476</v>
      </c>
      <c r="G22" s="25"/>
      <c r="H22" s="27">
        <v>522</v>
      </c>
    </row>
    <row r="23" spans="1:8">
      <c r="A23" s="16" t="s">
        <v>313</v>
      </c>
      <c r="B23" s="22"/>
      <c r="C23" s="22"/>
      <c r="E23" s="95"/>
      <c r="F23" s="27">
        <v>1122</v>
      </c>
      <c r="G23" s="25"/>
      <c r="H23" s="27">
        <v>475</v>
      </c>
    </row>
    <row r="24" spans="1:8">
      <c r="A24" s="16" t="s">
        <v>672</v>
      </c>
      <c r="B24" s="22"/>
      <c r="C24" s="22"/>
      <c r="E24" s="95"/>
      <c r="F24" s="27">
        <v>1318</v>
      </c>
      <c r="G24" s="25"/>
      <c r="H24" s="27">
        <v>372</v>
      </c>
    </row>
    <row r="25" spans="1:8">
      <c r="A25" s="16" t="s">
        <v>571</v>
      </c>
      <c r="F25" s="27">
        <v>0</v>
      </c>
      <c r="H25" s="27">
        <v>127994</v>
      </c>
    </row>
    <row r="26" spans="1:8">
      <c r="A26" s="16" t="s">
        <v>695</v>
      </c>
      <c r="B26" s="22"/>
      <c r="C26" s="22"/>
      <c r="E26" s="95">
        <v>6</v>
      </c>
      <c r="F26" s="29">
        <v>12259</v>
      </c>
      <c r="G26" s="25"/>
      <c r="H26" s="29">
        <v>10641</v>
      </c>
    </row>
    <row r="27" spans="1:8">
      <c r="A27" s="32" t="s">
        <v>312</v>
      </c>
      <c r="B27" s="21"/>
      <c r="C27" s="21"/>
      <c r="E27" s="400"/>
      <c r="F27" s="18">
        <v>36553</v>
      </c>
      <c r="G27" s="18"/>
      <c r="H27" s="18">
        <v>159997</v>
      </c>
    </row>
    <row r="28" spans="1:8">
      <c r="A28" s="32"/>
      <c r="B28" s="21"/>
      <c r="C28" s="21"/>
      <c r="E28" s="400"/>
      <c r="G28" s="18"/>
      <c r="H28" s="18"/>
    </row>
    <row r="29" spans="1:8" ht="12.75" thickBot="1">
      <c r="A29" s="32" t="s">
        <v>194</v>
      </c>
      <c r="B29" s="21"/>
      <c r="C29" s="21"/>
      <c r="D29" s="26"/>
      <c r="E29" s="400"/>
      <c r="F29" s="33">
        <v>4838788</v>
      </c>
      <c r="G29" s="18"/>
      <c r="H29" s="33">
        <v>4362492</v>
      </c>
    </row>
    <row r="30" spans="1:8" ht="12.75" thickTop="1">
      <c r="A30" s="31"/>
      <c r="E30" s="400"/>
      <c r="F30" s="34"/>
      <c r="G30" s="18"/>
      <c r="H30" s="18"/>
    </row>
    <row r="31" spans="1:8" ht="12.75" thickBot="1">
      <c r="A31" s="32" t="s">
        <v>406</v>
      </c>
      <c r="B31" s="21"/>
      <c r="C31" s="21"/>
      <c r="E31" s="400"/>
      <c r="F31" s="113">
        <v>4838788.0870000003</v>
      </c>
      <c r="G31" s="18"/>
      <c r="H31" s="113">
        <v>4362492</v>
      </c>
    </row>
    <row r="32" spans="1:8" ht="12.75" thickTop="1">
      <c r="A32" s="32"/>
      <c r="B32" s="21"/>
      <c r="C32" s="55"/>
      <c r="E32" s="400"/>
      <c r="F32" s="55"/>
      <c r="G32" s="30"/>
      <c r="H32" s="55"/>
    </row>
    <row r="33" spans="1:8">
      <c r="A33" s="32" t="s">
        <v>173</v>
      </c>
      <c r="B33" s="21"/>
      <c r="C33" s="21"/>
      <c r="E33" s="95">
        <v>7</v>
      </c>
      <c r="G33" s="30"/>
      <c r="H33" s="55"/>
    </row>
    <row r="34" spans="1:8">
      <c r="A34" s="35"/>
      <c r="B34" s="22"/>
      <c r="C34" s="22"/>
      <c r="E34" s="87"/>
      <c r="F34" s="111"/>
      <c r="G34" s="111"/>
      <c r="H34" s="111"/>
    </row>
    <row r="35" spans="1:8">
      <c r="A35" s="35"/>
      <c r="B35" s="22"/>
      <c r="C35" s="22"/>
      <c r="E35" s="400"/>
      <c r="F35" s="600" t="s">
        <v>192</v>
      </c>
      <c r="G35" s="600"/>
      <c r="H35" s="600"/>
    </row>
    <row r="36" spans="1:8">
      <c r="A36" s="35"/>
      <c r="B36" s="22"/>
      <c r="C36" s="22"/>
      <c r="E36" s="400"/>
      <c r="F36" s="93"/>
      <c r="G36" s="86"/>
      <c r="H36" s="86"/>
    </row>
    <row r="37" spans="1:8" ht="12.75" thickBot="1">
      <c r="A37" s="32" t="s">
        <v>314</v>
      </c>
      <c r="B37" s="22"/>
      <c r="C37" s="22"/>
      <c r="E37" s="95"/>
      <c r="F37" s="113">
        <v>494337.04111589998</v>
      </c>
      <c r="H37" s="113">
        <v>424871</v>
      </c>
    </row>
    <row r="38" spans="1:8" ht="12.75" thickTop="1">
      <c r="A38" s="32"/>
      <c r="B38" s="22"/>
      <c r="C38" s="22"/>
      <c r="E38" s="400"/>
      <c r="H38" s="18"/>
    </row>
    <row r="39" spans="1:8">
      <c r="A39" s="69"/>
      <c r="F39" s="601" t="s">
        <v>551</v>
      </c>
      <c r="G39" s="600"/>
      <c r="H39" s="600"/>
    </row>
    <row r="40" spans="1:8">
      <c r="A40" s="69"/>
      <c r="F40" s="399"/>
      <c r="G40" s="399"/>
      <c r="H40" s="399"/>
    </row>
    <row r="41" spans="1:8" ht="12.75" thickBot="1">
      <c r="A41" s="21" t="s">
        <v>118</v>
      </c>
      <c r="B41" s="21"/>
      <c r="C41" s="21"/>
      <c r="E41" s="400"/>
      <c r="F41" s="36">
        <v>9.7899999999999991</v>
      </c>
      <c r="H41" s="36">
        <v>10.27</v>
      </c>
    </row>
    <row r="42" spans="1:8" ht="12.75" thickTop="1">
      <c r="E42" s="28"/>
      <c r="F42" s="37"/>
      <c r="H42" s="37"/>
    </row>
    <row r="43" spans="1:8">
      <c r="A43" s="150" t="s">
        <v>802</v>
      </c>
      <c r="F43" s="25"/>
      <c r="H43" s="25"/>
    </row>
    <row r="44" spans="1:8">
      <c r="F44" s="25"/>
      <c r="H44" s="25"/>
    </row>
    <row r="45" spans="1:8">
      <c r="F45" s="25"/>
      <c r="H45" s="25"/>
    </row>
    <row r="46" spans="1:8">
      <c r="F46" s="25"/>
      <c r="H46" s="25"/>
    </row>
    <row r="47" spans="1:8">
      <c r="A47" s="81" t="s">
        <v>200</v>
      </c>
      <c r="C47" s="15"/>
      <c r="D47" s="15"/>
      <c r="E47" s="15"/>
      <c r="F47" s="15"/>
      <c r="G47" s="19"/>
    </row>
    <row r="48" spans="1:8">
      <c r="A48" s="81" t="s">
        <v>219</v>
      </c>
      <c r="C48" s="15"/>
      <c r="D48" s="15"/>
      <c r="E48" s="15"/>
      <c r="F48" s="15"/>
      <c r="G48" s="19"/>
    </row>
    <row r="49" spans="1:8">
      <c r="A49" s="39"/>
      <c r="B49" s="39"/>
      <c r="C49" s="39"/>
      <c r="D49" s="15"/>
      <c r="E49" s="15"/>
      <c r="F49" s="15"/>
      <c r="G49" s="15"/>
      <c r="H49" s="15"/>
    </row>
    <row r="50" spans="1:8">
      <c r="D50" s="19"/>
      <c r="E50" s="19"/>
      <c r="F50" s="19"/>
      <c r="G50" s="19"/>
      <c r="H50" s="19"/>
    </row>
    <row r="51" spans="1:8">
      <c r="D51" s="474"/>
      <c r="E51" s="474"/>
      <c r="F51" s="474"/>
      <c r="G51" s="474"/>
      <c r="H51" s="474"/>
    </row>
    <row r="52" spans="1:8">
      <c r="D52" s="474"/>
      <c r="E52" s="474"/>
      <c r="F52" s="474"/>
      <c r="G52" s="474"/>
      <c r="H52" s="474"/>
    </row>
    <row r="53" spans="1:8">
      <c r="D53" s="474"/>
      <c r="E53" s="474"/>
      <c r="F53" s="474"/>
      <c r="G53" s="474"/>
      <c r="H53" s="474"/>
    </row>
    <row r="54" spans="1:8">
      <c r="A54" s="81" t="s">
        <v>809</v>
      </c>
      <c r="E54" s="16"/>
      <c r="F54" s="16"/>
    </row>
    <row r="55" spans="1:8" s="42" customFormat="1">
      <c r="A55" s="81" t="s">
        <v>199</v>
      </c>
      <c r="B55" s="40"/>
      <c r="C55" s="40"/>
      <c r="D55" s="40"/>
      <c r="E55" s="41"/>
      <c r="F55" s="40"/>
      <c r="G55" s="40"/>
      <c r="H55" s="40"/>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2">
    <mergeCell ref="F35:H35"/>
    <mergeCell ref="F39:H39"/>
  </mergeCells>
  <phoneticPr fontId="7" type="noConversion"/>
  <printOptions horizontalCentered="1"/>
  <pageMargins left="0.75" right="0.5" top="0.5" bottom="0.25" header="0" footer="0"/>
  <pageSetup paperSize="9" orientation="portrait" r:id="rId2"/>
  <headerFooter alignWithMargins="0">
    <oddFooter>&amp;C1 of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GM56"/>
  <sheetViews>
    <sheetView view="pageBreakPreview" topLeftCell="F34" zoomScaleSheetLayoutView="100" workbookViewId="0">
      <selection activeCell="F57" sqref="A57:XFD68"/>
    </sheetView>
  </sheetViews>
  <sheetFormatPr defaultRowHeight="15.75"/>
  <cols>
    <col min="1" max="1" width="5.125" style="38" customWidth="1"/>
    <col min="2" max="2" width="6.5" style="38" customWidth="1"/>
    <col min="3" max="3" width="34.5" style="38" customWidth="1"/>
    <col min="4" max="4" width="7.375" style="48" customWidth="1"/>
    <col min="6" max="6" width="0.25" style="38" customWidth="1"/>
    <col min="7" max="7" width="16.625" style="51" customWidth="1"/>
    <col min="8" max="8" width="0.25" style="51" customWidth="1"/>
    <col min="9" max="16384" width="9" style="38"/>
  </cols>
  <sheetData>
    <row r="1" spans="1:8">
      <c r="A1" s="14" t="s">
        <v>657</v>
      </c>
      <c r="B1" s="14"/>
      <c r="C1" s="14"/>
      <c r="D1" s="14"/>
      <c r="F1" s="14"/>
      <c r="G1" s="14"/>
      <c r="H1" s="14"/>
    </row>
    <row r="2" spans="1:8">
      <c r="A2" s="518" t="s">
        <v>804</v>
      </c>
      <c r="B2" s="59"/>
      <c r="C2" s="59"/>
      <c r="D2" s="68"/>
      <c r="F2" s="47"/>
      <c r="G2" s="187"/>
      <c r="H2" s="49"/>
    </row>
    <row r="3" spans="1:8">
      <c r="A3" s="59" t="s">
        <v>677</v>
      </c>
      <c r="B3" s="59"/>
      <c r="C3" s="59"/>
      <c r="D3" s="68"/>
      <c r="F3" s="47"/>
      <c r="G3" s="49"/>
      <c r="H3" s="49"/>
    </row>
    <row r="4" spans="1:8" ht="12.75" customHeight="1">
      <c r="A4" s="59"/>
      <c r="B4" s="59"/>
      <c r="C4" s="59"/>
      <c r="D4" s="68"/>
      <c r="F4" s="524"/>
      <c r="G4" s="524" t="s">
        <v>662</v>
      </c>
      <c r="H4" s="49"/>
    </row>
    <row r="5" spans="1:8" ht="12.75" customHeight="1">
      <c r="A5" s="59"/>
      <c r="B5" s="59"/>
      <c r="C5" s="59"/>
      <c r="D5" s="68"/>
      <c r="F5" s="298"/>
      <c r="G5" s="524" t="s">
        <v>663</v>
      </c>
      <c r="H5" s="49"/>
    </row>
    <row r="6" spans="1:8" s="256" customFormat="1" ht="12.75" customHeight="1">
      <c r="D6" s="258" t="s">
        <v>426</v>
      </c>
      <c r="F6" s="539"/>
      <c r="G6" s="538" t="s">
        <v>404</v>
      </c>
      <c r="H6" s="147"/>
    </row>
    <row r="7" spans="1:8" s="256" customFormat="1" ht="12.75" customHeight="1">
      <c r="F7" s="540"/>
      <c r="G7" s="540" t="s">
        <v>530</v>
      </c>
      <c r="H7" s="445"/>
    </row>
    <row r="8" spans="1:8" s="256" customFormat="1" ht="12.75" customHeight="1">
      <c r="F8" s="294"/>
      <c r="G8" s="294"/>
      <c r="H8" s="294"/>
    </row>
    <row r="9" spans="1:8" s="256" customFormat="1" ht="12.75" customHeight="1">
      <c r="A9" s="259" t="s">
        <v>195</v>
      </c>
      <c r="B9" s="259"/>
      <c r="C9" s="259"/>
      <c r="D9" s="257"/>
      <c r="F9" s="261"/>
      <c r="G9" s="260"/>
      <c r="H9" s="262"/>
    </row>
    <row r="10" spans="1:8" s="256" customFormat="1" ht="12.75" customHeight="1">
      <c r="A10" s="263" t="s">
        <v>108</v>
      </c>
      <c r="B10" s="263"/>
      <c r="C10" s="263"/>
      <c r="D10" s="264"/>
      <c r="F10" s="261"/>
      <c r="G10" s="260">
        <v>51613</v>
      </c>
      <c r="H10" s="265"/>
    </row>
    <row r="11" spans="1:8" s="256" customFormat="1" ht="12.75" customHeight="1">
      <c r="A11" s="263" t="s">
        <v>750</v>
      </c>
      <c r="B11" s="263"/>
      <c r="C11" s="263"/>
      <c r="D11" s="264"/>
      <c r="F11" s="260"/>
      <c r="G11" s="394">
        <v>-537</v>
      </c>
      <c r="H11" s="265"/>
    </row>
    <row r="12" spans="1:8" s="256" customFormat="1" ht="12.75" customHeight="1">
      <c r="A12" s="263" t="s">
        <v>696</v>
      </c>
      <c r="B12" s="266"/>
      <c r="C12" s="266"/>
      <c r="D12" s="264"/>
      <c r="F12" s="261"/>
      <c r="G12" s="394">
        <v>11495</v>
      </c>
      <c r="H12" s="265"/>
    </row>
    <row r="13" spans="1:8" s="256" customFormat="1" ht="12.75" customHeight="1">
      <c r="A13" s="263"/>
      <c r="B13" s="263"/>
      <c r="C13" s="263"/>
      <c r="D13" s="269"/>
      <c r="F13" s="260"/>
      <c r="G13" s="271">
        <v>62571</v>
      </c>
      <c r="H13" s="270"/>
    </row>
    <row r="14" spans="1:8" s="256" customFormat="1" ht="12.75" customHeight="1">
      <c r="A14" s="259" t="s">
        <v>170</v>
      </c>
      <c r="B14" s="259"/>
      <c r="C14" s="259"/>
      <c r="D14" s="264"/>
      <c r="F14" s="260"/>
      <c r="G14" s="260"/>
      <c r="H14" s="270"/>
    </row>
    <row r="15" spans="1:8" s="256" customFormat="1" ht="3.75" customHeight="1">
      <c r="A15" s="263"/>
      <c r="B15" s="259"/>
      <c r="C15" s="259"/>
      <c r="D15" s="264"/>
      <c r="F15" s="260"/>
      <c r="G15" s="391">
        <v>0</v>
      </c>
      <c r="H15" s="274"/>
    </row>
    <row r="16" spans="1:8" s="256" customFormat="1" ht="12.75" customHeight="1">
      <c r="A16" s="263" t="s">
        <v>697</v>
      </c>
      <c r="B16" s="263"/>
      <c r="C16" s="263"/>
      <c r="D16" s="275"/>
      <c r="F16" s="268"/>
      <c r="G16" s="392">
        <v>35529</v>
      </c>
      <c r="H16" s="274"/>
    </row>
    <row r="17" spans="1:8" s="256" customFormat="1" ht="12.75" customHeight="1">
      <c r="A17" s="263" t="s">
        <v>570</v>
      </c>
      <c r="B17" s="263"/>
      <c r="C17" s="263"/>
      <c r="D17" s="389"/>
      <c r="F17" s="268"/>
      <c r="G17" s="392">
        <v>5770</v>
      </c>
      <c r="H17" s="274"/>
    </row>
    <row r="18" spans="1:8" s="256" customFormat="1" ht="12.75" customHeight="1">
      <c r="A18" s="263" t="s">
        <v>698</v>
      </c>
      <c r="B18" s="263"/>
      <c r="C18" s="263"/>
      <c r="D18" s="389"/>
      <c r="F18" s="393"/>
      <c r="G18" s="392">
        <v>5674</v>
      </c>
      <c r="H18" s="274"/>
    </row>
    <row r="19" spans="1:8" s="256" customFormat="1" ht="12.75" customHeight="1">
      <c r="A19" s="263" t="s">
        <v>627</v>
      </c>
      <c r="B19" s="263"/>
      <c r="C19" s="263"/>
      <c r="D19" s="264"/>
      <c r="F19" s="393"/>
      <c r="G19" s="392">
        <v>1437</v>
      </c>
      <c r="H19" s="274"/>
    </row>
    <row r="20" spans="1:8" s="256" customFormat="1" ht="12.75" customHeight="1">
      <c r="A20" s="263" t="s">
        <v>673</v>
      </c>
      <c r="B20" s="263"/>
      <c r="C20" s="263"/>
      <c r="D20" s="525"/>
      <c r="F20" s="393"/>
      <c r="G20" s="392">
        <v>201</v>
      </c>
      <c r="H20" s="274"/>
    </row>
    <row r="21" spans="1:8" s="256" customFormat="1" ht="12.75" customHeight="1">
      <c r="A21" s="263" t="s">
        <v>490</v>
      </c>
      <c r="B21" s="263"/>
      <c r="C21" s="263"/>
      <c r="D21" s="465"/>
      <c r="F21" s="268"/>
      <c r="G21" s="392">
        <v>1122</v>
      </c>
      <c r="H21" s="274"/>
    </row>
    <row r="22" spans="1:8" s="256" customFormat="1" ht="12.75" customHeight="1">
      <c r="A22" s="263" t="s">
        <v>436</v>
      </c>
      <c r="B22" s="263"/>
      <c r="C22" s="263"/>
      <c r="D22" s="264"/>
      <c r="F22" s="268"/>
      <c r="G22" s="392">
        <v>47</v>
      </c>
      <c r="H22" s="274"/>
    </row>
    <row r="23" spans="1:8" s="256" customFormat="1" ht="12.75" customHeight="1">
      <c r="A23" s="263" t="s">
        <v>489</v>
      </c>
      <c r="B23" s="276"/>
      <c r="C23" s="276"/>
      <c r="D23" s="277"/>
      <c r="F23" s="260"/>
      <c r="G23" s="392">
        <v>118</v>
      </c>
      <c r="H23" s="274"/>
    </row>
    <row r="24" spans="1:8" s="256" customFormat="1" ht="12.75" customHeight="1">
      <c r="A24" s="263" t="s">
        <v>635</v>
      </c>
      <c r="B24" s="276"/>
      <c r="C24" s="276"/>
      <c r="D24" s="278"/>
      <c r="F24" s="393"/>
      <c r="G24" s="392">
        <v>149</v>
      </c>
      <c r="H24" s="274"/>
    </row>
    <row r="25" spans="1:8" s="256" customFormat="1" ht="12.75" customHeight="1">
      <c r="A25" s="263" t="s">
        <v>674</v>
      </c>
      <c r="B25" s="276"/>
      <c r="C25" s="276"/>
      <c r="D25" s="278"/>
      <c r="F25" s="393"/>
      <c r="G25" s="392">
        <v>252</v>
      </c>
      <c r="H25" s="274"/>
    </row>
    <row r="26" spans="1:8" s="256" customFormat="1" ht="12.75" hidden="1" customHeight="1">
      <c r="A26" s="263" t="s">
        <v>628</v>
      </c>
      <c r="B26" s="276"/>
      <c r="C26" s="276"/>
      <c r="D26" s="278"/>
      <c r="F26" s="393"/>
      <c r="G26" s="392">
        <v>0</v>
      </c>
      <c r="H26" s="274"/>
    </row>
    <row r="27" spans="1:8" s="256" customFormat="1" ht="12.75" customHeight="1">
      <c r="A27" s="256" t="s">
        <v>15</v>
      </c>
      <c r="D27" s="264"/>
      <c r="F27" s="260"/>
      <c r="G27" s="392">
        <v>25</v>
      </c>
      <c r="H27" s="274"/>
    </row>
    <row r="28" spans="1:8" s="256" customFormat="1" ht="2.25" customHeight="1">
      <c r="G28" s="340">
        <v>0</v>
      </c>
      <c r="H28" s="267"/>
    </row>
    <row r="29" spans="1:8" s="256" customFormat="1" ht="12.75" customHeight="1">
      <c r="A29" s="259"/>
      <c r="D29" s="264"/>
      <c r="F29" s="260"/>
      <c r="G29" s="268">
        <v>50324</v>
      </c>
      <c r="H29" s="274"/>
    </row>
    <row r="30" spans="1:8" s="256" customFormat="1" ht="12.75" customHeight="1">
      <c r="D30" s="264"/>
      <c r="F30" s="260"/>
      <c r="G30" s="268"/>
      <c r="H30" s="270"/>
    </row>
    <row r="31" spans="1:8" s="256" customFormat="1" ht="12.75" customHeight="1">
      <c r="A31" s="259" t="s">
        <v>16</v>
      </c>
      <c r="B31" s="259"/>
      <c r="C31" s="259"/>
      <c r="D31" s="264"/>
      <c r="F31" s="260"/>
      <c r="G31" s="271">
        <v>12247</v>
      </c>
      <c r="H31" s="270"/>
    </row>
    <row r="32" spans="1:8" s="256" customFormat="1" ht="12.75" customHeight="1">
      <c r="A32" s="259"/>
      <c r="B32" s="259"/>
      <c r="C32" s="259"/>
      <c r="D32" s="264"/>
      <c r="F32" s="260"/>
      <c r="G32" s="268"/>
      <c r="H32" s="270"/>
    </row>
    <row r="33" spans="1:195" s="256" customFormat="1" ht="12.75" customHeight="1">
      <c r="A33" s="263" t="s">
        <v>3</v>
      </c>
      <c r="B33" s="263"/>
      <c r="C33" s="263"/>
      <c r="D33" s="269"/>
      <c r="F33" s="260"/>
      <c r="G33" s="260"/>
      <c r="H33" s="270"/>
    </row>
    <row r="34" spans="1:195" s="256" customFormat="1" ht="12.75" customHeight="1">
      <c r="A34" s="272" t="s">
        <v>4</v>
      </c>
      <c r="B34" s="263"/>
      <c r="C34" s="263"/>
      <c r="D34" s="388"/>
      <c r="F34" s="260"/>
      <c r="G34" s="394">
        <v>-201</v>
      </c>
      <c r="H34" s="273"/>
    </row>
    <row r="35" spans="1:195" s="256" customFormat="1" ht="12.75" hidden="1" customHeight="1">
      <c r="A35" s="263" t="s">
        <v>17</v>
      </c>
      <c r="B35" s="263"/>
      <c r="C35" s="263"/>
      <c r="D35" s="388"/>
      <c r="F35" s="260"/>
      <c r="G35" s="394">
        <v>0</v>
      </c>
      <c r="H35" s="273"/>
    </row>
    <row r="36" spans="1:195" s="256" customFormat="1" ht="12.75" customHeight="1">
      <c r="B36" s="259"/>
      <c r="C36" s="259"/>
      <c r="D36" s="264"/>
      <c r="F36" s="260"/>
      <c r="G36" s="268"/>
      <c r="H36" s="270"/>
    </row>
    <row r="37" spans="1:195" s="256" customFormat="1" ht="12.75" customHeight="1">
      <c r="A37" s="259" t="s">
        <v>699</v>
      </c>
      <c r="B37" s="259"/>
      <c r="C37" s="259"/>
      <c r="D37" s="264"/>
      <c r="F37" s="260"/>
      <c r="G37" s="271">
        <v>12046</v>
      </c>
      <c r="H37" s="270"/>
    </row>
    <row r="38" spans="1:195" s="256" customFormat="1" ht="12.75" customHeight="1">
      <c r="A38" s="259"/>
      <c r="B38" s="259"/>
      <c r="C38" s="259"/>
      <c r="D38" s="264"/>
      <c r="F38" s="260"/>
      <c r="G38" s="268"/>
      <c r="H38" s="270"/>
    </row>
    <row r="39" spans="1:195" s="256" customFormat="1" ht="12.75" customHeight="1">
      <c r="A39" s="256" t="s">
        <v>196</v>
      </c>
      <c r="B39" s="259"/>
      <c r="C39" s="259"/>
      <c r="D39" s="279"/>
      <c r="E39" s="95">
        <v>8</v>
      </c>
      <c r="F39" s="260"/>
      <c r="G39" s="268">
        <v>0</v>
      </c>
      <c r="H39" s="280"/>
    </row>
    <row r="40" spans="1:195" s="256" customFormat="1" ht="12.75" customHeight="1">
      <c r="B40" s="259"/>
      <c r="C40" s="259"/>
      <c r="D40" s="264"/>
      <c r="F40" s="260"/>
      <c r="G40" s="268"/>
      <c r="H40" s="270"/>
    </row>
    <row r="41" spans="1:195" s="256" customFormat="1" ht="12.75" customHeight="1" thickBot="1">
      <c r="A41" s="259" t="s">
        <v>552</v>
      </c>
      <c r="B41" s="259"/>
      <c r="C41" s="259"/>
      <c r="D41" s="281"/>
      <c r="F41" s="283"/>
      <c r="G41" s="282">
        <v>12046</v>
      </c>
      <c r="H41" s="270"/>
    </row>
    <row r="42" spans="1:195" s="284" customFormat="1" ht="12.75" customHeight="1" thickTop="1">
      <c r="A42" s="285"/>
      <c r="B42" s="286"/>
      <c r="C42" s="286"/>
      <c r="D42" s="281"/>
      <c r="F42" s="283"/>
      <c r="G42" s="287"/>
      <c r="H42" s="288"/>
    </row>
    <row r="43" spans="1:195" s="284" customFormat="1" ht="12.75" customHeight="1">
      <c r="A43" s="289" t="s">
        <v>700</v>
      </c>
      <c r="B43" s="259"/>
      <c r="C43" s="259"/>
      <c r="D43" s="279"/>
      <c r="F43" s="261"/>
      <c r="G43" s="290"/>
      <c r="H43" s="256"/>
    </row>
    <row r="44" spans="1:195" s="256" customFormat="1" ht="12.75" customHeight="1">
      <c r="D44" s="257"/>
      <c r="F44" s="542"/>
      <c r="G44" s="541" t="s">
        <v>633</v>
      </c>
      <c r="H44" s="542"/>
    </row>
    <row r="45" spans="1:195" s="256" customFormat="1" ht="12.75" customHeight="1">
      <c r="D45" s="257"/>
      <c r="F45" s="416"/>
      <c r="G45" s="415"/>
      <c r="H45" s="416"/>
    </row>
    <row r="46" spans="1:195" s="256" customFormat="1" ht="12.75" customHeight="1" thickBot="1">
      <c r="A46" s="289" t="s">
        <v>700</v>
      </c>
      <c r="D46" s="257"/>
      <c r="E46" s="95">
        <v>9</v>
      </c>
      <c r="F46" s="265"/>
      <c r="G46" s="444">
        <v>0.03</v>
      </c>
      <c r="H46" s="291"/>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68"/>
      <c r="CO46" s="268"/>
      <c r="CP46" s="268"/>
      <c r="CQ46" s="268"/>
      <c r="CR46" s="268"/>
      <c r="CS46" s="268"/>
      <c r="CT46" s="268"/>
      <c r="CU46" s="268"/>
      <c r="CV46" s="268"/>
      <c r="CW46" s="268"/>
      <c r="CX46" s="268"/>
      <c r="CY46" s="268"/>
      <c r="CZ46" s="268"/>
      <c r="DA46" s="268"/>
      <c r="DB46" s="268"/>
      <c r="DC46" s="268"/>
      <c r="DD46" s="268"/>
      <c r="DE46" s="268"/>
      <c r="DF46" s="268"/>
      <c r="DG46" s="268"/>
      <c r="DH46" s="268"/>
      <c r="DI46" s="268"/>
      <c r="DJ46" s="268"/>
      <c r="DK46" s="268"/>
      <c r="DL46" s="268"/>
      <c r="DM46" s="268"/>
      <c r="DN46" s="268"/>
      <c r="DO46" s="268"/>
      <c r="DP46" s="268"/>
      <c r="DQ46" s="268"/>
      <c r="DR46" s="268"/>
      <c r="DS46" s="268"/>
      <c r="DT46" s="268"/>
      <c r="DU46" s="268"/>
      <c r="DV46" s="268"/>
      <c r="DW46" s="268"/>
      <c r="DX46" s="268"/>
      <c r="DY46" s="268"/>
      <c r="DZ46" s="268"/>
      <c r="EA46" s="268"/>
      <c r="EB46" s="268"/>
      <c r="EC46" s="268"/>
      <c r="ED46" s="268"/>
      <c r="EE46" s="268"/>
      <c r="EF46" s="268"/>
      <c r="EG46" s="268"/>
      <c r="EH46" s="268"/>
      <c r="EI46" s="268"/>
      <c r="EJ46" s="268"/>
      <c r="EK46" s="268"/>
      <c r="EL46" s="268"/>
      <c r="EM46" s="268"/>
      <c r="EN46" s="268"/>
      <c r="EO46" s="268"/>
      <c r="EP46" s="268"/>
      <c r="EQ46" s="268"/>
      <c r="ER46" s="268"/>
      <c r="ES46" s="268"/>
      <c r="ET46" s="268"/>
      <c r="EU46" s="268"/>
      <c r="EV46" s="268"/>
      <c r="EW46" s="268"/>
      <c r="EX46" s="268"/>
      <c r="EY46" s="268"/>
      <c r="EZ46" s="268"/>
      <c r="FA46" s="268"/>
      <c r="FB46" s="268"/>
      <c r="FC46" s="268"/>
      <c r="FD46" s="268"/>
      <c r="FE46" s="268"/>
      <c r="FF46" s="268"/>
      <c r="FG46" s="268"/>
      <c r="FH46" s="268"/>
      <c r="FI46" s="268"/>
      <c r="FJ46" s="268"/>
      <c r="FK46" s="268"/>
      <c r="FL46" s="268"/>
      <c r="FM46" s="268"/>
      <c r="FN46" s="268"/>
      <c r="FO46" s="268"/>
      <c r="FP46" s="268"/>
      <c r="FQ46" s="268"/>
      <c r="FR46" s="268"/>
      <c r="FS46" s="268"/>
      <c r="FT46" s="268"/>
      <c r="FU46" s="268"/>
      <c r="FV46" s="268"/>
      <c r="FW46" s="268"/>
      <c r="FX46" s="268"/>
      <c r="FY46" s="268"/>
      <c r="FZ46" s="268"/>
      <c r="GA46" s="268"/>
      <c r="GB46" s="268"/>
      <c r="GC46" s="268"/>
      <c r="GD46" s="268"/>
      <c r="GE46" s="268"/>
      <c r="GF46" s="268"/>
      <c r="GG46" s="268"/>
      <c r="GH46" s="268"/>
      <c r="GI46" s="268"/>
      <c r="GJ46" s="268"/>
      <c r="GK46" s="268"/>
      <c r="GL46" s="268"/>
      <c r="GM46" s="268"/>
    </row>
    <row r="47" spans="1:195" s="256" customFormat="1" ht="12.75" customHeight="1" thickTop="1">
      <c r="D47" s="257"/>
      <c r="F47" s="265"/>
      <c r="G47" s="265"/>
      <c r="H47" s="291"/>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8"/>
      <c r="CG47" s="268"/>
      <c r="CH47" s="268"/>
      <c r="CI47" s="268"/>
      <c r="CJ47" s="268"/>
      <c r="CK47" s="268"/>
      <c r="CL47" s="268"/>
      <c r="CM47" s="268"/>
      <c r="CN47" s="268"/>
      <c r="CO47" s="268"/>
      <c r="CP47" s="268"/>
      <c r="CQ47" s="268"/>
      <c r="CR47" s="268"/>
      <c r="CS47" s="268"/>
      <c r="CT47" s="268"/>
      <c r="CU47" s="268"/>
      <c r="CV47" s="268"/>
      <c r="CW47" s="268"/>
      <c r="CX47" s="268"/>
      <c r="CY47" s="268"/>
      <c r="CZ47" s="268"/>
      <c r="DA47" s="268"/>
      <c r="DB47" s="268"/>
      <c r="DC47" s="268"/>
      <c r="DD47" s="268"/>
      <c r="DE47" s="268"/>
      <c r="DF47" s="268"/>
      <c r="DG47" s="268"/>
      <c r="DH47" s="268"/>
      <c r="DI47" s="268"/>
      <c r="DJ47" s="268"/>
      <c r="DK47" s="268"/>
      <c r="DL47" s="268"/>
      <c r="DM47" s="268"/>
      <c r="DN47" s="268"/>
      <c r="DO47" s="268"/>
      <c r="DP47" s="268"/>
      <c r="DQ47" s="268"/>
      <c r="DR47" s="268"/>
      <c r="DS47" s="268"/>
      <c r="DT47" s="268"/>
      <c r="DU47" s="268"/>
      <c r="DV47" s="268"/>
      <c r="DW47" s="268"/>
      <c r="DX47" s="268"/>
      <c r="DY47" s="268"/>
      <c r="DZ47" s="268"/>
      <c r="EA47" s="268"/>
      <c r="EB47" s="268"/>
      <c r="EC47" s="268"/>
      <c r="ED47" s="268"/>
      <c r="EE47" s="268"/>
      <c r="EF47" s="268"/>
      <c r="EG47" s="268"/>
      <c r="EH47" s="268"/>
      <c r="EI47" s="268"/>
      <c r="EJ47" s="268"/>
      <c r="EK47" s="268"/>
      <c r="EL47" s="268"/>
      <c r="EM47" s="268"/>
      <c r="EN47" s="268"/>
      <c r="EO47" s="268"/>
      <c r="EP47" s="268"/>
      <c r="EQ47" s="268"/>
      <c r="ER47" s="268"/>
      <c r="ES47" s="268"/>
      <c r="ET47" s="268"/>
      <c r="EU47" s="268"/>
      <c r="EV47" s="268"/>
      <c r="EW47" s="268"/>
      <c r="EX47" s="268"/>
      <c r="EY47" s="268"/>
      <c r="EZ47" s="268"/>
      <c r="FA47" s="268"/>
      <c r="FB47" s="268"/>
      <c r="FC47" s="268"/>
      <c r="FD47" s="268"/>
      <c r="FE47" s="268"/>
      <c r="FF47" s="268"/>
      <c r="FG47" s="268"/>
      <c r="FH47" s="268"/>
      <c r="FI47" s="268"/>
      <c r="FJ47" s="268"/>
      <c r="FK47" s="268"/>
      <c r="FL47" s="268"/>
      <c r="FM47" s="268"/>
      <c r="FN47" s="268"/>
      <c r="FO47" s="268"/>
      <c r="FP47" s="268"/>
      <c r="FQ47" s="268"/>
      <c r="FR47" s="268"/>
      <c r="FS47" s="268"/>
      <c r="FT47" s="268"/>
      <c r="FU47" s="268"/>
      <c r="FV47" s="268"/>
      <c r="FW47" s="268"/>
      <c r="FX47" s="268"/>
      <c r="FY47" s="268"/>
      <c r="FZ47" s="268"/>
      <c r="GA47" s="268"/>
      <c r="GB47" s="268"/>
      <c r="GC47" s="268"/>
      <c r="GD47" s="268"/>
      <c r="GE47" s="268"/>
      <c r="GF47" s="268"/>
      <c r="GG47" s="268"/>
      <c r="GH47" s="268"/>
      <c r="GI47" s="268"/>
      <c r="GJ47" s="268"/>
      <c r="GK47" s="268"/>
      <c r="GL47" s="268"/>
      <c r="GM47" s="268"/>
    </row>
    <row r="48" spans="1:195" s="256" customFormat="1" ht="12.75" customHeight="1">
      <c r="D48" s="257"/>
      <c r="F48" s="265"/>
      <c r="G48" s="265"/>
      <c r="H48" s="291"/>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c r="DJ48" s="393"/>
      <c r="DK48" s="393"/>
      <c r="DL48" s="393"/>
      <c r="DM48" s="393"/>
      <c r="DN48" s="393"/>
      <c r="DO48" s="393"/>
      <c r="DP48" s="393"/>
      <c r="DQ48" s="393"/>
      <c r="DR48" s="393"/>
      <c r="DS48" s="393"/>
      <c r="DT48" s="393"/>
      <c r="DU48" s="393"/>
      <c r="DV48" s="393"/>
      <c r="DW48" s="393"/>
      <c r="DX48" s="393"/>
      <c r="DY48" s="393"/>
      <c r="DZ48" s="393"/>
      <c r="EA48" s="393"/>
      <c r="EB48" s="393"/>
      <c r="EC48" s="393"/>
      <c r="ED48" s="393"/>
      <c r="EE48" s="393"/>
      <c r="EF48" s="393"/>
      <c r="EG48" s="393"/>
      <c r="EH48" s="393"/>
      <c r="EI48" s="393"/>
      <c r="EJ48" s="393"/>
      <c r="EK48" s="393"/>
      <c r="EL48" s="393"/>
      <c r="EM48" s="393"/>
      <c r="EN48" s="393"/>
      <c r="EO48" s="393"/>
      <c r="EP48" s="393"/>
      <c r="EQ48" s="393"/>
      <c r="ER48" s="393"/>
      <c r="ES48" s="393"/>
      <c r="ET48" s="393"/>
      <c r="EU48" s="393"/>
      <c r="EV48" s="393"/>
      <c r="EW48" s="393"/>
      <c r="EX48" s="393"/>
      <c r="EY48" s="393"/>
      <c r="EZ48" s="393"/>
      <c r="FA48" s="393"/>
      <c r="FB48" s="393"/>
      <c r="FC48" s="393"/>
      <c r="FD48" s="393"/>
      <c r="FE48" s="393"/>
      <c r="FF48" s="393"/>
      <c r="FG48" s="393"/>
      <c r="FH48" s="393"/>
      <c r="FI48" s="393"/>
      <c r="FJ48" s="393"/>
      <c r="FK48" s="393"/>
      <c r="FL48" s="393"/>
      <c r="FM48" s="393"/>
      <c r="FN48" s="393"/>
      <c r="FO48" s="393"/>
      <c r="FP48" s="393"/>
      <c r="FQ48" s="393"/>
      <c r="FR48" s="393"/>
      <c r="FS48" s="393"/>
      <c r="FT48" s="393"/>
      <c r="FU48" s="393"/>
      <c r="FV48" s="393"/>
      <c r="FW48" s="393"/>
      <c r="FX48" s="393"/>
      <c r="FY48" s="393"/>
      <c r="FZ48" s="393"/>
      <c r="GA48" s="393"/>
      <c r="GB48" s="393"/>
      <c r="GC48" s="393"/>
      <c r="GD48" s="393"/>
      <c r="GE48" s="393"/>
      <c r="GF48" s="393"/>
      <c r="GG48" s="393"/>
      <c r="GH48" s="393"/>
      <c r="GI48" s="393"/>
      <c r="GJ48" s="393"/>
      <c r="GK48" s="393"/>
      <c r="GL48" s="393"/>
      <c r="GM48" s="393"/>
    </row>
    <row r="49" spans="1:195" s="16" customFormat="1" ht="12.75" customHeight="1">
      <c r="A49" s="387" t="s">
        <v>802</v>
      </c>
      <c r="B49" s="295"/>
      <c r="C49" s="295"/>
      <c r="D49" s="295"/>
      <c r="F49" s="295"/>
      <c r="G49" s="29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row>
    <row r="50" spans="1:195" s="251" customFormat="1" ht="12.75" customHeight="1">
      <c r="A50" s="16"/>
      <c r="B50" s="16"/>
      <c r="C50" s="16"/>
      <c r="D50" s="16"/>
      <c r="E50" s="16"/>
      <c r="F50" s="25"/>
      <c r="G50" s="17"/>
      <c r="H50" s="25"/>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2"/>
      <c r="BZ50" s="252"/>
      <c r="CA50" s="252"/>
      <c r="CB50" s="252"/>
      <c r="CC50" s="252"/>
      <c r="CD50" s="252"/>
      <c r="CE50" s="252"/>
      <c r="CF50" s="252"/>
      <c r="CG50" s="252"/>
      <c r="CH50" s="252"/>
      <c r="CI50" s="252"/>
      <c r="CJ50" s="252"/>
      <c r="CK50" s="252"/>
      <c r="CL50" s="252"/>
      <c r="CM50" s="252"/>
      <c r="CN50" s="252"/>
      <c r="CO50" s="252"/>
      <c r="CP50" s="252"/>
      <c r="CQ50" s="252"/>
      <c r="CR50" s="252"/>
      <c r="CS50" s="252"/>
      <c r="CT50" s="252"/>
      <c r="CU50" s="252"/>
      <c r="CV50" s="252"/>
      <c r="CW50" s="252"/>
      <c r="CX50" s="252"/>
      <c r="CY50" s="252"/>
      <c r="CZ50" s="252"/>
      <c r="DA50" s="252"/>
      <c r="DB50" s="252"/>
      <c r="DC50" s="252"/>
      <c r="DD50" s="252"/>
      <c r="DE50" s="252"/>
      <c r="DF50" s="252"/>
      <c r="DG50" s="252"/>
      <c r="DH50" s="252"/>
      <c r="DI50" s="252"/>
      <c r="DJ50" s="252"/>
      <c r="DK50" s="252"/>
      <c r="DL50" s="252"/>
      <c r="DM50" s="252"/>
      <c r="DN50" s="252"/>
      <c r="DO50" s="252"/>
      <c r="DP50" s="252"/>
      <c r="DQ50" s="252"/>
      <c r="DR50" s="252"/>
      <c r="DS50" s="252"/>
      <c r="DT50" s="252"/>
      <c r="DU50" s="252"/>
      <c r="DV50" s="252"/>
      <c r="DW50" s="252"/>
      <c r="DX50" s="252"/>
      <c r="DY50" s="252"/>
      <c r="DZ50" s="252"/>
      <c r="EA50" s="252"/>
      <c r="EB50" s="252"/>
      <c r="EC50" s="252"/>
      <c r="ED50" s="252"/>
      <c r="EE50" s="252"/>
      <c r="EF50" s="252"/>
      <c r="EG50" s="252"/>
      <c r="EH50" s="252"/>
      <c r="EI50" s="252"/>
      <c r="EJ50" s="252"/>
      <c r="EK50" s="252"/>
      <c r="EL50" s="252"/>
      <c r="EM50" s="252"/>
      <c r="EN50" s="252"/>
      <c r="EO50" s="252"/>
      <c r="EP50" s="252"/>
      <c r="EQ50" s="252"/>
      <c r="ER50" s="252"/>
      <c r="ES50" s="252"/>
      <c r="ET50" s="252"/>
      <c r="EU50" s="252"/>
      <c r="EV50" s="252"/>
      <c r="EW50" s="252"/>
      <c r="EX50" s="252"/>
      <c r="EY50" s="252"/>
      <c r="EZ50" s="252"/>
      <c r="FA50" s="252"/>
      <c r="FB50" s="252"/>
      <c r="FC50" s="252"/>
      <c r="FD50" s="252"/>
      <c r="FE50" s="252"/>
      <c r="FF50" s="252"/>
      <c r="FG50" s="252"/>
      <c r="FH50" s="252"/>
      <c r="FI50" s="252"/>
      <c r="FJ50" s="252"/>
      <c r="FK50" s="252"/>
      <c r="FL50" s="252"/>
      <c r="FM50" s="252"/>
      <c r="FN50" s="252"/>
      <c r="FO50" s="252"/>
      <c r="FP50" s="252"/>
      <c r="FQ50" s="252"/>
      <c r="FR50" s="252"/>
      <c r="FS50" s="252"/>
      <c r="FT50" s="252"/>
      <c r="FU50" s="252"/>
      <c r="FV50" s="252"/>
      <c r="FW50" s="252"/>
      <c r="FX50" s="252"/>
      <c r="FY50" s="252"/>
      <c r="FZ50" s="252"/>
      <c r="GA50" s="252"/>
      <c r="GB50" s="252"/>
      <c r="GC50" s="252"/>
      <c r="GD50" s="252"/>
      <c r="GE50" s="252"/>
      <c r="GF50" s="252"/>
      <c r="GG50" s="252"/>
      <c r="GH50" s="252"/>
      <c r="GI50" s="252"/>
      <c r="GJ50" s="252"/>
      <c r="GK50" s="252"/>
      <c r="GL50" s="252"/>
      <c r="GM50" s="252"/>
    </row>
    <row r="51" spans="1:195" s="16" customFormat="1" ht="12.75" customHeight="1">
      <c r="F51" s="25"/>
      <c r="G51" s="17"/>
      <c r="H51" s="25"/>
    </row>
    <row r="52" spans="1:195" s="16" customFormat="1" ht="12.75" customHeight="1">
      <c r="A52" s="297" t="s">
        <v>200</v>
      </c>
      <c r="B52" s="39"/>
      <c r="C52" s="15"/>
      <c r="D52" s="15"/>
      <c r="F52" s="15"/>
      <c r="G52" s="15"/>
      <c r="H52" s="39"/>
    </row>
    <row r="53" spans="1:195" s="16" customFormat="1" ht="12.75" customHeight="1">
      <c r="A53" s="297" t="s">
        <v>219</v>
      </c>
      <c r="B53" s="39"/>
      <c r="C53" s="15"/>
      <c r="D53" s="15"/>
      <c r="F53" s="15"/>
      <c r="G53" s="15"/>
      <c r="H53" s="39"/>
    </row>
    <row r="54" spans="1:195" s="16" customFormat="1" ht="12.75" customHeight="1">
      <c r="A54" s="39"/>
      <c r="B54" s="39"/>
      <c r="C54" s="39"/>
      <c r="D54" s="15"/>
      <c r="F54" s="15"/>
      <c r="G54" s="15"/>
      <c r="H54" s="15"/>
    </row>
    <row r="55" spans="1:195" s="16" customFormat="1" ht="12.75" customHeight="1">
      <c r="A55" s="81" t="s">
        <v>810</v>
      </c>
      <c r="D55" s="19"/>
      <c r="F55" s="19"/>
      <c r="G55" s="19"/>
      <c r="H55" s="19"/>
    </row>
    <row r="56" spans="1:195" s="16" customFormat="1" ht="12.75" customHeight="1">
      <c r="A56" s="297" t="s">
        <v>199</v>
      </c>
      <c r="B56" s="40"/>
      <c r="C56" s="40"/>
      <c r="D56" s="40"/>
      <c r="F56" s="40"/>
      <c r="G56" s="41"/>
      <c r="H56" s="40"/>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phoneticPr fontId="7" type="noConversion"/>
  <printOptions horizontalCentered="1"/>
  <pageMargins left="0.75" right="0.5" top="0.5" bottom="0.25" header="0.5" footer="0.5"/>
  <pageSetup paperSize="9" scale="105" fitToWidth="12" fitToHeight="12" orientation="portrait" r:id="rId2"/>
  <headerFooter alignWithMargins="0">
    <oddFooter>&amp;C2 of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21"/>
  </sheetPr>
  <dimension ref="A1:J55"/>
  <sheetViews>
    <sheetView view="pageBreakPreview" topLeftCell="A27" zoomScale="110" zoomScaleSheetLayoutView="110" workbookViewId="0">
      <selection activeCell="F28" sqref="F28"/>
    </sheetView>
  </sheetViews>
  <sheetFormatPr defaultRowHeight="12"/>
  <cols>
    <col min="1" max="4" width="9" style="186"/>
    <col min="5" max="5" width="18.125" style="186" customWidth="1"/>
    <col min="6" max="6" width="15" style="186" customWidth="1"/>
    <col min="7" max="7" width="14.625" style="186" customWidth="1"/>
    <col min="8" max="8" width="13.5" style="186" customWidth="1"/>
    <col min="9" max="9" width="9.125" style="186" bestFit="1" customWidth="1"/>
    <col min="10" max="16384" width="9" style="186"/>
  </cols>
  <sheetData>
    <row r="1" spans="1:8" s="91" customFormat="1">
      <c r="A1" s="14" t="str">
        <f>[46]BS!$A$1</f>
        <v>NATIONAL INVESTMENT (UNIT) TRUST</v>
      </c>
      <c r="B1" s="97"/>
      <c r="C1" s="97"/>
      <c r="D1" s="97"/>
      <c r="E1" s="97"/>
      <c r="F1" s="98"/>
      <c r="G1" s="98"/>
      <c r="H1" s="396" t="s">
        <v>610</v>
      </c>
    </row>
    <row r="2" spans="1:8" s="91" customFormat="1">
      <c r="A2" s="99" t="s">
        <v>359</v>
      </c>
      <c r="B2" s="99"/>
      <c r="C2" s="99"/>
      <c r="D2" s="97"/>
      <c r="E2" s="97"/>
      <c r="F2" s="98"/>
      <c r="G2" s="98"/>
      <c r="H2" s="98"/>
    </row>
    <row r="3" spans="1:8" s="90" customFormat="1">
      <c r="A3" s="99" t="s">
        <v>523</v>
      </c>
      <c r="B3" s="99"/>
      <c r="C3" s="99"/>
      <c r="D3" s="97"/>
      <c r="E3" s="97"/>
      <c r="F3" s="100"/>
      <c r="G3" s="100"/>
      <c r="H3" s="100"/>
    </row>
    <row r="4" spans="1:8">
      <c r="A4" s="376" t="s">
        <v>558</v>
      </c>
      <c r="F4" s="186" t="s">
        <v>607</v>
      </c>
      <c r="G4" s="186" t="s">
        <v>608</v>
      </c>
    </row>
    <row r="5" spans="1:8" ht="55.5" customHeight="1">
      <c r="F5" s="250" t="s">
        <v>618</v>
      </c>
      <c r="G5" s="250" t="s">
        <v>619</v>
      </c>
      <c r="H5" s="250" t="s">
        <v>82</v>
      </c>
    </row>
    <row r="6" spans="1:8">
      <c r="F6" s="374" t="s">
        <v>540</v>
      </c>
      <c r="G6" s="374" t="s">
        <v>541</v>
      </c>
      <c r="H6" s="374" t="s">
        <v>542</v>
      </c>
    </row>
    <row r="7" spans="1:8" ht="10.5" customHeight="1">
      <c r="F7" s="602" t="s">
        <v>549</v>
      </c>
      <c r="G7" s="603"/>
      <c r="H7" s="603"/>
    </row>
    <row r="8" spans="1:8" ht="12.75">
      <c r="A8" s="339" t="s">
        <v>534</v>
      </c>
    </row>
    <row r="9" spans="1:8">
      <c r="A9" s="69" t="s">
        <v>108</v>
      </c>
      <c r="B9" s="69"/>
      <c r="C9" s="69"/>
      <c r="D9" s="38"/>
      <c r="E9" s="190"/>
      <c r="F9" s="18">
        <f>'P&amp;L'!G10</f>
        <v>51613</v>
      </c>
      <c r="G9" s="18">
        <v>1119324</v>
      </c>
      <c r="H9" s="18">
        <f t="shared" ref="H9:H14" si="0">F9-G9</f>
        <v>-1067711</v>
      </c>
    </row>
    <row r="10" spans="1:8">
      <c r="A10" s="69" t="s">
        <v>488</v>
      </c>
      <c r="B10" s="69"/>
      <c r="C10" s="69"/>
      <c r="D10" s="38"/>
      <c r="E10" s="190"/>
      <c r="F10" s="18">
        <f>'P&amp;L'!G11</f>
        <v>-537</v>
      </c>
      <c r="G10" s="18">
        <v>1450672</v>
      </c>
      <c r="H10" s="18">
        <f t="shared" si="0"/>
        <v>-1451209</v>
      </c>
    </row>
    <row r="11" spans="1:8">
      <c r="A11" s="69" t="s">
        <v>72</v>
      </c>
      <c r="B11" s="191"/>
      <c r="C11" s="191"/>
      <c r="D11" s="38"/>
      <c r="E11" s="190"/>
      <c r="F11" s="18" t="e">
        <f>'P&amp;L'!#REF!</f>
        <v>#REF!</v>
      </c>
      <c r="G11" s="18">
        <v>8005</v>
      </c>
      <c r="H11" s="18" t="e">
        <f t="shared" si="0"/>
        <v>#REF!</v>
      </c>
    </row>
    <row r="12" spans="1:8">
      <c r="A12" s="69" t="s">
        <v>362</v>
      </c>
      <c r="B12" s="69"/>
      <c r="C12" s="69"/>
      <c r="D12" s="38"/>
      <c r="E12" s="48"/>
      <c r="F12" s="18">
        <f>'P&amp;L'!G12</f>
        <v>11495</v>
      </c>
      <c r="G12" s="18">
        <v>34887</v>
      </c>
      <c r="H12" s="18">
        <f t="shared" si="0"/>
        <v>-23392</v>
      </c>
    </row>
    <row r="13" spans="1:8">
      <c r="A13" s="69" t="s">
        <v>167</v>
      </c>
      <c r="B13" s="69"/>
      <c r="C13" s="69"/>
      <c r="D13" s="38"/>
      <c r="E13" s="48"/>
      <c r="F13" s="18" t="e">
        <f>'P&amp;L'!#REF!</f>
        <v>#REF!</v>
      </c>
      <c r="G13" s="18">
        <v>9216</v>
      </c>
      <c r="H13" s="18" t="e">
        <f t="shared" si="0"/>
        <v>#REF!</v>
      </c>
    </row>
    <row r="14" spans="1:8">
      <c r="A14" s="69" t="s">
        <v>363</v>
      </c>
      <c r="B14" s="69"/>
      <c r="C14" s="69"/>
      <c r="D14" s="38"/>
      <c r="E14" s="28"/>
      <c r="F14" s="18">
        <v>0</v>
      </c>
      <c r="G14" s="18">
        <v>0</v>
      </c>
      <c r="H14" s="18">
        <f t="shared" si="0"/>
        <v>0</v>
      </c>
    </row>
    <row r="15" spans="1:8">
      <c r="A15" s="69"/>
      <c r="B15" s="69"/>
      <c r="C15" s="69"/>
      <c r="D15" s="38"/>
      <c r="E15" s="28"/>
      <c r="F15" s="108" t="e">
        <f>SUM(F9:F14)</f>
        <v>#REF!</v>
      </c>
      <c r="G15" s="108">
        <f>SUM(G9:G14)</f>
        <v>2622104</v>
      </c>
      <c r="H15" s="108" t="e">
        <f>SUM(H9:H14)</f>
        <v>#REF!</v>
      </c>
    </row>
    <row r="16" spans="1:8">
      <c r="A16" s="69"/>
      <c r="B16" s="69"/>
      <c r="C16" s="69"/>
      <c r="D16" s="38"/>
      <c r="E16" s="28"/>
      <c r="F16" s="25"/>
      <c r="G16" s="25"/>
      <c r="H16" s="25"/>
    </row>
    <row r="17" spans="1:10">
      <c r="A17" s="69" t="s">
        <v>612</v>
      </c>
      <c r="B17" s="69"/>
      <c r="C17" s="69"/>
      <c r="D17" s="38"/>
      <c r="E17" s="48"/>
      <c r="F17" s="18"/>
      <c r="G17" s="18"/>
      <c r="H17" s="18"/>
    </row>
    <row r="18" spans="1:10">
      <c r="A18" s="192" t="s">
        <v>83</v>
      </c>
      <c r="B18" s="69"/>
      <c r="C18" s="69"/>
      <c r="D18" s="38"/>
      <c r="E18" s="190"/>
      <c r="F18" s="25" t="e">
        <f>'P&amp;L'!#REF!</f>
        <v>#REF!</v>
      </c>
      <c r="G18" s="25">
        <v>777634</v>
      </c>
      <c r="H18" s="25" t="e">
        <f>F18-G18</f>
        <v>#REF!</v>
      </c>
    </row>
    <row r="19" spans="1:10">
      <c r="A19" s="191" t="s">
        <v>157</v>
      </c>
      <c r="B19" s="69"/>
      <c r="C19" s="69"/>
      <c r="D19" s="38"/>
      <c r="E19" s="190"/>
      <c r="F19" s="25">
        <v>0</v>
      </c>
      <c r="G19" s="25">
        <v>0</v>
      </c>
      <c r="H19" s="25">
        <f>F19-G19</f>
        <v>0</v>
      </c>
    </row>
    <row r="20" spans="1:10">
      <c r="A20" s="107"/>
      <c r="B20" s="193"/>
      <c r="C20" s="193"/>
      <c r="D20" s="38"/>
      <c r="E20" s="28"/>
      <c r="F20" s="108" t="e">
        <f>F18+F19</f>
        <v>#REF!</v>
      </c>
      <c r="G20" s="108">
        <f>G18+G19</f>
        <v>777634</v>
      </c>
      <c r="H20" s="108" t="e">
        <f>H18+H19</f>
        <v>#REF!</v>
      </c>
    </row>
    <row r="21" spans="1:10">
      <c r="A21" s="107"/>
      <c r="B21" s="193"/>
      <c r="C21" s="193"/>
      <c r="D21" s="38"/>
      <c r="E21" s="28"/>
      <c r="F21" s="25"/>
      <c r="G21" s="25"/>
      <c r="H21" s="25"/>
    </row>
    <row r="22" spans="1:10">
      <c r="A22" s="107" t="s">
        <v>110</v>
      </c>
      <c r="B22" s="193"/>
      <c r="C22" s="193"/>
      <c r="D22" s="38"/>
      <c r="E22" s="28"/>
      <c r="F22" s="25" t="e">
        <f>F15+F20</f>
        <v>#REF!</v>
      </c>
      <c r="G22" s="25">
        <f>G15+G20</f>
        <v>3399738</v>
      </c>
      <c r="H22" s="25" t="e">
        <f>H15+H20</f>
        <v>#REF!</v>
      </c>
    </row>
    <row r="23" spans="1:10">
      <c r="A23" s="107"/>
      <c r="B23" s="193"/>
      <c r="C23" s="193"/>
      <c r="D23" s="38"/>
      <c r="E23" s="28"/>
      <c r="F23" s="25"/>
      <c r="G23" s="25"/>
      <c r="H23" s="25"/>
    </row>
    <row r="24" spans="1:10">
      <c r="A24" s="194" t="s">
        <v>170</v>
      </c>
      <c r="B24" s="194"/>
      <c r="C24" s="194"/>
      <c r="D24" s="38"/>
      <c r="E24" s="190"/>
      <c r="F24" s="18"/>
      <c r="G24" s="18"/>
      <c r="H24" s="18"/>
    </row>
    <row r="25" spans="1:10">
      <c r="A25" s="69" t="s">
        <v>73</v>
      </c>
      <c r="B25" s="194"/>
      <c r="C25" s="194"/>
      <c r="D25" s="38"/>
      <c r="E25" s="190"/>
      <c r="F25" s="24">
        <f>ROUND('P&amp;L'!G15,0)</f>
        <v>0</v>
      </c>
      <c r="G25" s="24">
        <v>16668</v>
      </c>
      <c r="H25" s="24">
        <f t="shared" ref="H25:H37" si="1">F25-G25</f>
        <v>-16668</v>
      </c>
    </row>
    <row r="26" spans="1:10">
      <c r="A26" s="69" t="s">
        <v>168</v>
      </c>
      <c r="B26" s="69"/>
      <c r="C26" s="69"/>
      <c r="D26" s="38"/>
      <c r="E26" s="195"/>
      <c r="F26" s="27">
        <f>'P&amp;L'!G16</f>
        <v>35529</v>
      </c>
      <c r="G26" s="27">
        <v>243213</v>
      </c>
      <c r="H26" s="27">
        <f t="shared" si="1"/>
        <v>-207684</v>
      </c>
      <c r="J26" s="186">
        <f>102649/116*100</f>
        <v>88490.517241379319</v>
      </c>
    </row>
    <row r="27" spans="1:10">
      <c r="A27" s="69" t="s">
        <v>568</v>
      </c>
      <c r="B27" s="69"/>
      <c r="C27" s="69"/>
      <c r="D27" s="38"/>
      <c r="E27" s="195"/>
      <c r="F27" s="27">
        <f>'P&amp;L'!G17</f>
        <v>5770</v>
      </c>
      <c r="G27" s="27">
        <v>45801</v>
      </c>
      <c r="H27" s="27">
        <f t="shared" si="1"/>
        <v>-40031</v>
      </c>
      <c r="J27" s="186">
        <f>ROUND(J26,0)</f>
        <v>88491</v>
      </c>
    </row>
    <row r="28" spans="1:10">
      <c r="A28" s="69" t="s">
        <v>620</v>
      </c>
      <c r="B28" s="69"/>
      <c r="C28" s="69"/>
      <c r="D28" s="38"/>
      <c r="E28" s="195"/>
      <c r="F28" s="27">
        <f>'P&amp;L'!G18</f>
        <v>5674</v>
      </c>
      <c r="G28" s="27">
        <v>43046</v>
      </c>
      <c r="H28" s="27">
        <f t="shared" si="1"/>
        <v>-37372</v>
      </c>
    </row>
    <row r="29" spans="1:10">
      <c r="A29" s="69" t="s">
        <v>490</v>
      </c>
      <c r="B29" s="69"/>
      <c r="C29" s="69"/>
      <c r="D29" s="38"/>
      <c r="E29" s="190"/>
      <c r="F29" s="27">
        <f>'P&amp;L'!G21</f>
        <v>1122</v>
      </c>
      <c r="G29" s="27">
        <v>23313</v>
      </c>
      <c r="H29" s="27">
        <f t="shared" si="1"/>
        <v>-22191</v>
      </c>
      <c r="J29" s="186">
        <f>J27*16%</f>
        <v>14158.56</v>
      </c>
    </row>
    <row r="30" spans="1:10">
      <c r="A30" s="69" t="s">
        <v>436</v>
      </c>
      <c r="B30" s="69"/>
      <c r="C30" s="69"/>
      <c r="D30" s="38"/>
      <c r="E30" s="190"/>
      <c r="F30" s="27">
        <f>'P&amp;L'!G22</f>
        <v>47</v>
      </c>
      <c r="G30" s="27">
        <v>2399</v>
      </c>
      <c r="H30" s="27">
        <f t="shared" si="1"/>
        <v>-2352</v>
      </c>
      <c r="J30" s="186">
        <f>ROUND(J29,0)</f>
        <v>14159</v>
      </c>
    </row>
    <row r="31" spans="1:10">
      <c r="A31" s="69" t="s">
        <v>418</v>
      </c>
      <c r="B31" s="69"/>
      <c r="C31" s="69"/>
      <c r="D31" s="38"/>
      <c r="E31" s="190"/>
      <c r="F31" s="27" t="e">
        <f>'P&amp;L'!#REF!</f>
        <v>#REF!</v>
      </c>
      <c r="G31" s="27">
        <v>0</v>
      </c>
      <c r="H31" s="27" t="e">
        <f t="shared" si="1"/>
        <v>#REF!</v>
      </c>
    </row>
    <row r="32" spans="1:10">
      <c r="A32" s="69" t="s">
        <v>489</v>
      </c>
      <c r="B32" s="47"/>
      <c r="C32" s="47"/>
      <c r="D32" s="38"/>
      <c r="E32" s="196"/>
      <c r="F32" s="27">
        <f>'P&amp;L'!G23</f>
        <v>118</v>
      </c>
      <c r="G32" s="27">
        <v>772</v>
      </c>
      <c r="H32" s="27">
        <f t="shared" si="1"/>
        <v>-654</v>
      </c>
      <c r="J32" s="186">
        <f>J27+J30</f>
        <v>102650</v>
      </c>
    </row>
    <row r="33" spans="1:10">
      <c r="A33" s="69" t="s">
        <v>169</v>
      </c>
      <c r="B33" s="47"/>
      <c r="C33" s="47"/>
      <c r="D33" s="38"/>
      <c r="E33" s="196"/>
      <c r="F33" s="27" t="e">
        <f>'P&amp;L'!#REF!</f>
        <v>#REF!</v>
      </c>
      <c r="G33" s="27">
        <v>35711</v>
      </c>
      <c r="H33" s="27" t="e">
        <f t="shared" si="1"/>
        <v>#REF!</v>
      </c>
    </row>
    <row r="34" spans="1:10">
      <c r="A34" s="69" t="s">
        <v>392</v>
      </c>
      <c r="B34" s="47"/>
      <c r="C34" s="47"/>
      <c r="D34" s="38"/>
      <c r="E34" s="87"/>
      <c r="F34" s="27">
        <v>0</v>
      </c>
      <c r="G34" s="27">
        <v>0</v>
      </c>
      <c r="H34" s="27">
        <f t="shared" si="1"/>
        <v>0</v>
      </c>
    </row>
    <row r="35" spans="1:10">
      <c r="A35" s="69" t="s">
        <v>256</v>
      </c>
      <c r="B35" s="47"/>
      <c r="C35" s="38"/>
      <c r="D35" s="38"/>
      <c r="E35" s="196"/>
      <c r="F35" s="27">
        <v>0</v>
      </c>
      <c r="G35" s="27">
        <v>0</v>
      </c>
      <c r="H35" s="27">
        <f t="shared" si="1"/>
        <v>0</v>
      </c>
    </row>
    <row r="36" spans="1:10">
      <c r="A36" s="38" t="s">
        <v>295</v>
      </c>
      <c r="B36" s="38"/>
      <c r="C36" s="38"/>
      <c r="D36" s="38"/>
      <c r="E36" s="190"/>
      <c r="F36" s="27">
        <f>'P&amp;L'!G27</f>
        <v>25</v>
      </c>
      <c r="G36" s="27">
        <v>500</v>
      </c>
      <c r="H36" s="27">
        <f t="shared" si="1"/>
        <v>-475</v>
      </c>
    </row>
    <row r="37" spans="1:10" s="317" customFormat="1">
      <c r="A37" s="233" t="s">
        <v>55</v>
      </c>
      <c r="B37" s="337"/>
      <c r="C37" s="337"/>
      <c r="D37" s="16"/>
      <c r="E37" s="338"/>
      <c r="F37" s="29">
        <f>'P&amp;L'!G28</f>
        <v>0</v>
      </c>
      <c r="G37" s="29">
        <v>621</v>
      </c>
      <c r="H37" s="29">
        <f t="shared" si="1"/>
        <v>-621</v>
      </c>
      <c r="I37" s="318"/>
    </row>
    <row r="38" spans="1:10">
      <c r="A38" s="21"/>
      <c r="B38" s="16"/>
      <c r="C38" s="16"/>
      <c r="D38" s="16"/>
      <c r="E38" s="328"/>
      <c r="F38" s="25" t="e">
        <f>SUM(F25:F37)</f>
        <v>#REF!</v>
      </c>
      <c r="G38" s="25">
        <f>SUM(G25:G37)</f>
        <v>412044</v>
      </c>
      <c r="H38" s="25" t="e">
        <f>ROUNDUP(SUM(H25:H37),0)</f>
        <v>#REF!</v>
      </c>
      <c r="I38" s="319">
        <v>569467.73615999997</v>
      </c>
      <c r="J38" s="320" t="e">
        <f>I38-H38</f>
        <v>#REF!</v>
      </c>
    </row>
    <row r="39" spans="1:10">
      <c r="A39" s="38"/>
      <c r="B39" s="38"/>
      <c r="C39" s="38"/>
      <c r="D39" s="38"/>
      <c r="E39" s="190"/>
      <c r="F39" s="25"/>
      <c r="G39" s="25"/>
      <c r="H39" s="25"/>
    </row>
    <row r="40" spans="1:10">
      <c r="A40" s="194" t="s">
        <v>84</v>
      </c>
      <c r="B40" s="194"/>
      <c r="C40" s="194"/>
      <c r="D40" s="38"/>
      <c r="E40" s="190"/>
      <c r="F40" s="108" t="e">
        <f>F22-F38</f>
        <v>#REF!</v>
      </c>
      <c r="G40" s="108">
        <f>G22-G38</f>
        <v>2987694</v>
      </c>
      <c r="H40" s="108" t="e">
        <f>H22-H38</f>
        <v>#REF!</v>
      </c>
    </row>
    <row r="41" spans="1:10">
      <c r="A41" s="194"/>
      <c r="B41" s="194"/>
      <c r="C41" s="194"/>
      <c r="D41" s="38"/>
      <c r="E41" s="190"/>
      <c r="F41" s="25"/>
      <c r="G41" s="25"/>
      <c r="H41" s="25"/>
    </row>
    <row r="42" spans="1:10">
      <c r="A42" s="69" t="s">
        <v>3</v>
      </c>
      <c r="B42" s="69"/>
      <c r="C42" s="69"/>
      <c r="D42" s="38"/>
      <c r="E42" s="28"/>
      <c r="F42" s="18"/>
      <c r="G42" s="18"/>
      <c r="H42" s="18"/>
    </row>
    <row r="43" spans="1:10">
      <c r="A43" s="69" t="s">
        <v>85</v>
      </c>
      <c r="B43" s="69"/>
      <c r="C43" s="69"/>
      <c r="D43" s="38"/>
      <c r="E43" s="28"/>
      <c r="F43" s="18">
        <f>'P&amp;L'!G34</f>
        <v>-201</v>
      </c>
      <c r="G43" s="197">
        <v>-124398</v>
      </c>
      <c r="H43" s="18">
        <f>F43-G43</f>
        <v>124197</v>
      </c>
      <c r="J43" s="186">
        <v>431224</v>
      </c>
    </row>
    <row r="44" spans="1:10">
      <c r="A44" s="69"/>
      <c r="B44" s="69"/>
      <c r="C44" s="69"/>
      <c r="D44" s="38"/>
      <c r="E44" s="28"/>
      <c r="F44" s="18"/>
      <c r="G44" s="197"/>
      <c r="H44" s="18"/>
    </row>
    <row r="45" spans="1:10" s="317" customFormat="1">
      <c r="A45" s="370" t="s">
        <v>296</v>
      </c>
      <c r="B45" s="370"/>
      <c r="C45" s="370"/>
      <c r="D45" s="16"/>
      <c r="E45" s="369"/>
      <c r="F45" s="18">
        <f>'P&amp;L'!G35</f>
        <v>0</v>
      </c>
      <c r="G45" s="197">
        <v>-57280</v>
      </c>
      <c r="H45" s="18">
        <f>F45-G45</f>
        <v>57280</v>
      </c>
    </row>
    <row r="46" spans="1:10">
      <c r="A46" s="38"/>
      <c r="B46" s="194"/>
      <c r="C46" s="194"/>
      <c r="D46" s="38"/>
      <c r="E46" s="190"/>
      <c r="F46" s="25"/>
      <c r="G46" s="25"/>
      <c r="H46" s="25"/>
      <c r="J46" s="186">
        <v>435272</v>
      </c>
    </row>
    <row r="47" spans="1:10">
      <c r="A47" s="194" t="s">
        <v>86</v>
      </c>
      <c r="B47" s="194"/>
      <c r="C47" s="194"/>
      <c r="D47" s="38"/>
      <c r="E47" s="190"/>
      <c r="F47" s="108" t="e">
        <f>F40+F43+F45</f>
        <v>#REF!</v>
      </c>
      <c r="G47" s="108">
        <f>G40+G43+G45</f>
        <v>2806016</v>
      </c>
      <c r="H47" s="108" t="e">
        <f>H40+H43+H45</f>
        <v>#REF!</v>
      </c>
      <c r="I47" s="319">
        <v>380323.84284</v>
      </c>
      <c r="J47" s="186">
        <f>J46-J43</f>
        <v>4048</v>
      </c>
    </row>
    <row r="48" spans="1:10">
      <c r="A48" s="194"/>
      <c r="B48" s="194"/>
      <c r="C48" s="194"/>
      <c r="D48" s="38"/>
      <c r="E48" s="190"/>
      <c r="F48" s="25"/>
      <c r="G48" s="25"/>
      <c r="H48" s="25"/>
      <c r="I48" s="320" t="e">
        <f>H47-I47</f>
        <v>#REF!</v>
      </c>
    </row>
    <row r="49" spans="1:8">
      <c r="A49" s="38" t="s">
        <v>196</v>
      </c>
      <c r="B49" s="194"/>
      <c r="C49" s="194"/>
      <c r="D49" s="38"/>
      <c r="E49" s="190"/>
      <c r="F49" s="25">
        <v>0</v>
      </c>
      <c r="G49" s="25">
        <v>0</v>
      </c>
      <c r="H49" s="25"/>
    </row>
    <row r="50" spans="1:8">
      <c r="A50" s="38"/>
      <c r="B50" s="194"/>
      <c r="C50" s="194"/>
      <c r="D50" s="38"/>
      <c r="E50" s="190"/>
      <c r="F50" s="25"/>
      <c r="G50" s="25"/>
      <c r="H50" s="25"/>
    </row>
    <row r="51" spans="1:8" ht="12.75" thickBot="1">
      <c r="A51" s="194" t="s">
        <v>87</v>
      </c>
      <c r="B51" s="194"/>
      <c r="C51" s="194"/>
      <c r="D51" s="69"/>
      <c r="E51" s="198"/>
      <c r="F51" s="199" t="e">
        <f>F47-F49</f>
        <v>#REF!</v>
      </c>
      <c r="G51" s="199">
        <f>G47-G49</f>
        <v>2806016</v>
      </c>
      <c r="H51" s="199" t="e">
        <f>H47-H49</f>
        <v>#REF!</v>
      </c>
    </row>
    <row r="52" spans="1:8" ht="12.75" thickTop="1">
      <c r="A52" s="200"/>
      <c r="B52" s="201"/>
      <c r="C52" s="201"/>
      <c r="D52" s="202"/>
      <c r="E52" s="198"/>
      <c r="F52" s="203"/>
      <c r="G52" s="203"/>
      <c r="H52" s="203"/>
    </row>
    <row r="55" spans="1:8">
      <c r="F55" s="320" t="e">
        <f>F51-'P&amp;L'!G41</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28"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II40"/>
  <sheetViews>
    <sheetView view="pageBreakPreview" topLeftCell="A10" zoomScaleSheetLayoutView="100" workbookViewId="0">
      <selection activeCell="I1" sqref="I1:N1048576"/>
    </sheetView>
  </sheetViews>
  <sheetFormatPr defaultRowHeight="12"/>
  <cols>
    <col min="1" max="1" width="5.125" style="18" customWidth="1"/>
    <col min="2" max="2" width="3.625" style="18" customWidth="1"/>
    <col min="3" max="3" width="33.375" style="18" customWidth="1"/>
    <col min="4" max="4" width="4.375" style="18" customWidth="1"/>
    <col min="5" max="5" width="11.625" style="30" customWidth="1"/>
    <col min="6" max="6" width="1.25" style="18" customWidth="1"/>
    <col min="7" max="7" width="11.75" style="18" customWidth="1"/>
    <col min="8" max="8" width="1.25" style="18" customWidth="1"/>
    <col min="9" max="16384" width="9" style="18"/>
  </cols>
  <sheetData>
    <row r="1" spans="1:8">
      <c r="A1" s="14" t="s">
        <v>657</v>
      </c>
      <c r="B1" s="14"/>
      <c r="C1" s="14"/>
      <c r="D1" s="14"/>
      <c r="E1" s="14"/>
      <c r="F1" s="14"/>
      <c r="G1" s="14"/>
      <c r="H1" s="14"/>
    </row>
    <row r="2" spans="1:8">
      <c r="A2" s="519" t="s">
        <v>339</v>
      </c>
      <c r="B2" s="65"/>
      <c r="C2" s="65"/>
      <c r="D2" s="65"/>
      <c r="E2" s="65"/>
      <c r="F2" s="65"/>
      <c r="G2" s="65"/>
      <c r="H2" s="30"/>
    </row>
    <row r="3" spans="1:8">
      <c r="A3" s="99" t="s">
        <v>677</v>
      </c>
      <c r="B3" s="65"/>
      <c r="C3" s="65"/>
      <c r="D3" s="65"/>
      <c r="E3" s="65"/>
      <c r="F3" s="65"/>
      <c r="G3" s="65"/>
      <c r="H3" s="30"/>
    </row>
    <row r="4" spans="1:8">
      <c r="A4" s="99"/>
      <c r="B4" s="65"/>
      <c r="C4" s="65"/>
      <c r="D4" s="65"/>
      <c r="E4" s="524"/>
      <c r="F4" s="524"/>
      <c r="G4" s="527" t="s">
        <v>662</v>
      </c>
      <c r="H4" s="30"/>
    </row>
    <row r="5" spans="1:8">
      <c r="A5" s="99"/>
      <c r="B5" s="65"/>
      <c r="C5" s="65"/>
      <c r="D5" s="65"/>
      <c r="E5" s="471"/>
      <c r="F5" s="298"/>
      <c r="G5" s="527" t="s">
        <v>663</v>
      </c>
      <c r="H5" s="30"/>
    </row>
    <row r="6" spans="1:8" s="145" customFormat="1">
      <c r="E6" s="144" t="s">
        <v>426</v>
      </c>
      <c r="F6" s="539"/>
      <c r="G6" s="527" t="s">
        <v>404</v>
      </c>
      <c r="H6" s="147"/>
    </row>
    <row r="7" spans="1:8" s="145" customFormat="1">
      <c r="E7" s="144"/>
      <c r="F7" s="540"/>
      <c r="G7" s="526" t="s">
        <v>530</v>
      </c>
      <c r="H7" s="470"/>
    </row>
    <row r="8" spans="1:8" s="149" customFormat="1" ht="11.25"/>
    <row r="9" spans="1:8" s="149" customFormat="1" ht="11.25">
      <c r="A9" s="154" t="s">
        <v>552</v>
      </c>
      <c r="E9" s="152"/>
      <c r="F9" s="151"/>
      <c r="G9" s="151">
        <v>12046</v>
      </c>
      <c r="H9" s="151"/>
    </row>
    <row r="10" spans="1:8" s="149" customFormat="1" ht="11.25">
      <c r="A10" s="154"/>
    </row>
    <row r="11" spans="1:8" s="149" customFormat="1" ht="11.25">
      <c r="A11" s="159" t="s">
        <v>333</v>
      </c>
    </row>
    <row r="12" spans="1:8" s="149" customFormat="1" ht="11.25">
      <c r="A12" s="154"/>
    </row>
    <row r="13" spans="1:8" s="149" customFormat="1" ht="11.25">
      <c r="A13" s="154"/>
    </row>
    <row r="14" spans="1:8" s="149" customFormat="1" ht="11.25">
      <c r="A14" s="154" t="s">
        <v>751</v>
      </c>
    </row>
    <row r="15" spans="1:8" s="149" customFormat="1" ht="11.25">
      <c r="A15" s="299" t="s">
        <v>752</v>
      </c>
      <c r="E15" s="152">
        <v>3.2</v>
      </c>
      <c r="G15" s="149">
        <v>-246515</v>
      </c>
    </row>
    <row r="16" spans="1:8" s="149" customFormat="1" ht="11.25">
      <c r="A16" s="154"/>
    </row>
    <row r="17" spans="1:243" s="149" customFormat="1" thickBot="1">
      <c r="A17" s="159" t="s">
        <v>753</v>
      </c>
      <c r="G17" s="160">
        <v>-234469</v>
      </c>
    </row>
    <row r="18" spans="1:243" s="149" customFormat="1" thickTop="1">
      <c r="A18" s="159" t="s">
        <v>617</v>
      </c>
      <c r="E18" s="151"/>
      <c r="G18" s="151"/>
    </row>
    <row r="19" spans="1:243">
      <c r="A19" s="66"/>
      <c r="B19" s="52"/>
      <c r="C19" s="52"/>
      <c r="D19" s="52"/>
      <c r="E19" s="67"/>
      <c r="F19" s="52"/>
      <c r="G19" s="52"/>
    </row>
    <row r="20" spans="1:243" s="16" customFormat="1">
      <c r="A20" s="375" t="s">
        <v>802</v>
      </c>
      <c r="B20" s="296"/>
      <c r="C20" s="296"/>
      <c r="D20" s="296"/>
      <c r="E20" s="296"/>
      <c r="F20" s="296"/>
      <c r="G20" s="296"/>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row>
    <row r="21" spans="1:243" s="16" customFormat="1">
      <c r="A21" s="293"/>
      <c r="B21" s="293"/>
      <c r="C21" s="293"/>
      <c r="D21" s="293"/>
      <c r="E21" s="293"/>
      <c r="F21" s="293"/>
      <c r="G21" s="293"/>
      <c r="H21" s="25"/>
    </row>
    <row r="22" spans="1:243" s="16" customFormat="1" ht="12" customHeight="1">
      <c r="A22" s="185"/>
      <c r="B22" s="185"/>
      <c r="C22" s="185"/>
      <c r="D22" s="185"/>
      <c r="E22" s="185"/>
      <c r="F22" s="185"/>
      <c r="G22" s="185"/>
      <c r="H22" s="25"/>
    </row>
    <row r="23" spans="1:243" s="16" customFormat="1" ht="12" customHeight="1">
      <c r="A23" s="185"/>
      <c r="B23" s="185"/>
      <c r="C23" s="185"/>
      <c r="D23" s="185"/>
      <c r="E23" s="185"/>
      <c r="F23" s="185"/>
      <c r="G23" s="185"/>
      <c r="H23" s="25"/>
    </row>
    <row r="24" spans="1:243" s="16" customFormat="1" ht="12" customHeight="1">
      <c r="A24" s="185"/>
      <c r="B24" s="185"/>
      <c r="C24" s="185"/>
      <c r="D24" s="185"/>
      <c r="E24" s="185"/>
      <c r="F24" s="185"/>
      <c r="G24" s="185"/>
      <c r="H24" s="25"/>
    </row>
    <row r="25" spans="1:243" s="16" customFormat="1" ht="12" customHeight="1">
      <c r="E25" s="17"/>
      <c r="F25" s="25"/>
      <c r="H25" s="25"/>
    </row>
    <row r="26" spans="1:243" s="16" customFormat="1" ht="12" customHeight="1">
      <c r="A26" s="311" t="s">
        <v>58</v>
      </c>
      <c r="B26" s="39"/>
      <c r="C26" s="15"/>
      <c r="D26" s="15"/>
      <c r="E26" s="15"/>
      <c r="F26" s="15"/>
      <c r="G26" s="15"/>
      <c r="H26" s="39"/>
    </row>
    <row r="27" spans="1:243" s="16" customFormat="1">
      <c r="A27" s="311" t="s">
        <v>59</v>
      </c>
      <c r="B27" s="39"/>
      <c r="C27" s="15"/>
      <c r="D27" s="15"/>
      <c r="E27" s="15"/>
      <c r="F27" s="15"/>
      <c r="G27" s="15"/>
      <c r="H27" s="39"/>
    </row>
    <row r="28" spans="1:243" s="16" customFormat="1">
      <c r="A28" s="39"/>
      <c r="B28" s="39"/>
      <c r="C28" s="39"/>
      <c r="D28" s="15"/>
      <c r="E28" s="15"/>
      <c r="F28" s="15"/>
      <c r="G28" s="15"/>
      <c r="H28" s="15"/>
    </row>
    <row r="29" spans="1:243" s="16" customFormat="1">
      <c r="A29" s="39"/>
      <c r="B29" s="39"/>
      <c r="C29" s="39"/>
      <c r="D29" s="15"/>
      <c r="E29" s="15"/>
      <c r="F29" s="15"/>
      <c r="G29" s="15"/>
      <c r="H29" s="15"/>
    </row>
    <row r="30" spans="1:243" s="16" customFormat="1">
      <c r="A30" s="39"/>
      <c r="B30" s="39"/>
      <c r="C30" s="39"/>
      <c r="D30" s="15"/>
      <c r="E30" s="15"/>
      <c r="F30" s="15"/>
      <c r="G30" s="15"/>
      <c r="H30" s="15"/>
    </row>
    <row r="31" spans="1:243" s="16" customFormat="1">
      <c r="A31" s="39"/>
      <c r="B31" s="39"/>
      <c r="C31" s="39"/>
      <c r="D31" s="15"/>
      <c r="E31" s="15"/>
      <c r="F31" s="15"/>
      <c r="G31" s="15"/>
      <c r="H31" s="15"/>
    </row>
    <row r="32" spans="1:243" s="16" customFormat="1">
      <c r="A32" s="39"/>
      <c r="B32" s="39"/>
      <c r="C32" s="39"/>
      <c r="D32" s="15"/>
      <c r="E32" s="15"/>
      <c r="F32" s="15"/>
      <c r="G32" s="15"/>
      <c r="H32" s="15"/>
    </row>
    <row r="33" spans="1:243" s="16" customFormat="1">
      <c r="D33" s="19"/>
      <c r="E33" s="19"/>
      <c r="F33" s="19"/>
      <c r="G33" s="19"/>
      <c r="H33" s="19"/>
    </row>
    <row r="34" spans="1:243" s="16" customFormat="1">
      <c r="A34" s="81" t="s">
        <v>811</v>
      </c>
    </row>
    <row r="35" spans="1:243" s="42" customFormat="1">
      <c r="A35" s="311" t="s">
        <v>652</v>
      </c>
      <c r="B35" s="312"/>
      <c r="C35" s="312"/>
      <c r="D35" s="312"/>
      <c r="E35" s="312"/>
      <c r="F35" s="312"/>
      <c r="G35" s="312"/>
      <c r="H35" s="312"/>
    </row>
    <row r="36" spans="1:243" s="16" customFormat="1">
      <c r="E36" s="17"/>
      <c r="F36" s="18"/>
    </row>
    <row r="37" spans="1:243" s="16" customFormat="1">
      <c r="E37" s="17"/>
      <c r="F37" s="18"/>
    </row>
    <row r="38" spans="1:243" s="16" customFormat="1">
      <c r="E38" s="17"/>
      <c r="F38" s="18"/>
    </row>
    <row r="39" spans="1:243" s="16" customFormat="1">
      <c r="D39" s="17"/>
      <c r="E39" s="18"/>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row>
    <row r="40" spans="1:243" s="16" customFormat="1">
      <c r="D40" s="17"/>
      <c r="E40" s="18"/>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phoneticPr fontId="7" type="noConversion"/>
  <printOptions horizontalCentered="1"/>
  <pageMargins left="0.75" right="0.5" top="0.5" bottom="0.25" header="0" footer="0"/>
  <pageSetup paperSize="9" orientation="portrait" r:id="rId2"/>
  <headerFooter alignWithMargins="0">
    <oddFooter>&amp;C3 of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SheetLayoutView="110" workbookViewId="0">
      <selection activeCell="K26" sqref="K26"/>
    </sheetView>
  </sheetViews>
  <sheetFormatPr defaultRowHeight="15.75"/>
  <cols>
    <col min="1" max="1" width="5.125" customWidth="1"/>
    <col min="2" max="2" width="3.625" style="18" customWidth="1"/>
    <col min="3" max="3" width="24.25" style="18" customWidth="1"/>
    <col min="4" max="4" width="4.375" style="18" customWidth="1"/>
    <col min="5" max="5" width="14.75" customWidth="1"/>
    <col min="6" max="6" width="12.625" customWidth="1"/>
    <col min="7" max="7" width="10.75" bestFit="1" customWidth="1"/>
  </cols>
  <sheetData>
    <row r="1" spans="1:7">
      <c r="A1" s="14" t="str">
        <f>BS!$A$1</f>
        <v>NIT ISLAMIC EQUITY FUND</v>
      </c>
      <c r="B1" s="14"/>
      <c r="C1" s="14"/>
      <c r="D1" s="14"/>
      <c r="G1" s="397" t="s">
        <v>610</v>
      </c>
    </row>
    <row r="2" spans="1:7">
      <c r="A2" s="56" t="s">
        <v>339</v>
      </c>
      <c r="B2" s="65"/>
      <c r="C2" s="65"/>
      <c r="D2" s="65"/>
    </row>
    <row r="3" spans="1:7">
      <c r="A3" s="99" t="str">
        <f>'P&amp;L'!$A$3</f>
        <v>FOR THE QUARTER ENDED SEPTEMBER 30, 2015</v>
      </c>
      <c r="B3" s="65"/>
      <c r="C3" s="65"/>
      <c r="D3" s="65"/>
    </row>
    <row r="4" spans="1:7">
      <c r="A4" s="99" t="s">
        <v>558</v>
      </c>
      <c r="B4" s="65"/>
      <c r="C4" s="65"/>
      <c r="D4" s="65"/>
    </row>
    <row r="5" spans="1:7">
      <c r="B5" s="65"/>
      <c r="C5" s="65"/>
      <c r="D5" s="65"/>
    </row>
    <row r="6" spans="1:7" ht="42" customHeight="1">
      <c r="B6" s="65"/>
      <c r="C6" s="65"/>
      <c r="D6" s="65"/>
      <c r="E6" s="250" t="s">
        <v>609</v>
      </c>
      <c r="F6" s="250" t="s">
        <v>611</v>
      </c>
      <c r="G6" s="250" t="s">
        <v>82</v>
      </c>
    </row>
    <row r="7" spans="1:7">
      <c r="A7" s="154" t="s">
        <v>552</v>
      </c>
      <c r="B7" s="300"/>
      <c r="C7" s="300"/>
      <c r="D7" s="300"/>
      <c r="E7" s="148">
        <f>'Other Comp Income'!G9</f>
        <v>12046</v>
      </c>
      <c r="F7" s="148">
        <v>-964290</v>
      </c>
      <c r="G7" s="148" t="e">
        <f>'Other Comp Income'!#REF!</f>
        <v>#REF!</v>
      </c>
    </row>
    <row r="8" spans="1:7" s="149" customFormat="1" ht="11.25">
      <c r="A8" s="154"/>
      <c r="G8" s="148"/>
    </row>
    <row r="9" spans="1:7">
      <c r="A9" s="159" t="s">
        <v>333</v>
      </c>
      <c r="B9" s="145"/>
      <c r="C9" s="145"/>
      <c r="D9" s="146"/>
      <c r="E9" s="148"/>
      <c r="G9" s="148"/>
    </row>
    <row r="10" spans="1:7" s="149" customFormat="1" ht="11.25">
      <c r="A10" s="154"/>
      <c r="G10" s="148"/>
    </row>
    <row r="11" spans="1:7">
      <c r="A11" s="154" t="s">
        <v>553</v>
      </c>
      <c r="B11" s="149"/>
      <c r="C11" s="149"/>
      <c r="D11" s="149"/>
      <c r="E11" s="148"/>
      <c r="G11" s="148"/>
    </row>
    <row r="12" spans="1:7">
      <c r="A12" s="161" t="s">
        <v>52</v>
      </c>
      <c r="B12" s="149"/>
      <c r="C12" s="149"/>
      <c r="D12" s="152"/>
      <c r="E12" s="148"/>
      <c r="G12" s="148"/>
    </row>
    <row r="13" spans="1:7">
      <c r="A13" s="299" t="s">
        <v>53</v>
      </c>
      <c r="B13" s="149"/>
      <c r="C13" s="149"/>
      <c r="D13" s="149"/>
      <c r="E13" s="148">
        <f>'Other Comp Income'!G15</f>
        <v>-246515</v>
      </c>
      <c r="F13" s="148">
        <v>6472300</v>
      </c>
      <c r="G13" s="148">
        <f>E13-F13</f>
        <v>-6718815</v>
      </c>
    </row>
    <row r="14" spans="1:7" s="149" customFormat="1" ht="11.25">
      <c r="A14" s="154"/>
      <c r="G14" s="148"/>
    </row>
    <row r="15" spans="1:7" ht="16.5" thickBot="1">
      <c r="A15" s="159" t="s">
        <v>559</v>
      </c>
      <c r="B15" s="149"/>
      <c r="C15" s="149"/>
      <c r="D15" s="149"/>
      <c r="E15" s="322">
        <f>E7+E13</f>
        <v>-234469</v>
      </c>
      <c r="F15" s="322">
        <f>F7+F13</f>
        <v>5508010</v>
      </c>
      <c r="G15" s="322" t="e">
        <f>SUM(G7:G14)</f>
        <v>#REF!</v>
      </c>
    </row>
    <row r="16" spans="1:7" ht="16.5" thickTop="1">
      <c r="A16" s="159"/>
      <c r="B16" s="149"/>
      <c r="C16" s="149"/>
      <c r="D16" s="149"/>
    </row>
    <row r="17" spans="2:4">
      <c r="B17" s="149"/>
      <c r="C17" s="149"/>
      <c r="D17" s="149"/>
    </row>
    <row r="18" spans="2:4">
      <c r="B18" s="149"/>
      <c r="C18" s="149"/>
      <c r="D18" s="152"/>
    </row>
    <row r="19" spans="2:4">
      <c r="B19" s="149"/>
      <c r="C19" s="149"/>
      <c r="D19" s="149"/>
    </row>
    <row r="20" spans="2:4">
      <c r="B20" s="149"/>
      <c r="C20" s="149"/>
      <c r="D20" s="149"/>
    </row>
    <row r="21" spans="2:4">
      <c r="B21" s="149"/>
      <c r="C21" s="149"/>
      <c r="D21" s="149"/>
    </row>
    <row r="22" spans="2:4">
      <c r="B22" s="52"/>
      <c r="C22" s="52"/>
      <c r="D22" s="52"/>
    </row>
    <row r="23" spans="2:4">
      <c r="B23" s="296"/>
      <c r="C23" s="296"/>
      <c r="D23" s="296"/>
    </row>
    <row r="24" spans="2:4">
      <c r="B24" s="293"/>
      <c r="C24" s="293"/>
      <c r="D24" s="293"/>
    </row>
    <row r="25" spans="2:4">
      <c r="B25" s="185"/>
      <c r="C25" s="185"/>
      <c r="D25" s="185"/>
    </row>
    <row r="26" spans="2:4">
      <c r="B26" s="185"/>
      <c r="C26" s="185"/>
      <c r="D26" s="185"/>
    </row>
    <row r="27" spans="2:4">
      <c r="B27" s="185"/>
      <c r="C27" s="185"/>
      <c r="D27" s="185"/>
    </row>
    <row r="28" spans="2:4">
      <c r="B28" s="16"/>
      <c r="C28" s="16"/>
      <c r="D28" s="16"/>
    </row>
    <row r="29" spans="2:4">
      <c r="B29" s="39"/>
      <c r="C29" s="15"/>
      <c r="D29" s="15"/>
    </row>
    <row r="30" spans="2:4">
      <c r="B30" s="39"/>
      <c r="C30" s="15"/>
      <c r="D30" s="15"/>
    </row>
    <row r="31" spans="2:4">
      <c r="B31" s="39"/>
      <c r="C31" s="39"/>
      <c r="D31" s="15"/>
    </row>
    <row r="32" spans="2:4">
      <c r="B32" s="16"/>
      <c r="C32" s="16"/>
      <c r="D32" s="19"/>
    </row>
    <row r="33" spans="2:4">
      <c r="B33" s="16"/>
      <c r="C33" s="16"/>
      <c r="D33" s="16"/>
    </row>
    <row r="34" spans="2:4">
      <c r="B34" s="312"/>
      <c r="C34" s="312"/>
      <c r="D34" s="312"/>
    </row>
    <row r="35" spans="2:4">
      <c r="B35" s="16"/>
      <c r="C35" s="16"/>
      <c r="D35" s="16"/>
    </row>
    <row r="36" spans="2:4">
      <c r="B36" s="16"/>
      <c r="C36" s="16"/>
      <c r="D36" s="16"/>
    </row>
    <row r="37" spans="2:4">
      <c r="B37" s="16"/>
      <c r="C37" s="16"/>
      <c r="D37" s="16"/>
    </row>
    <row r="38" spans="2:4">
      <c r="B38" s="16"/>
      <c r="C38" s="16"/>
      <c r="D38" s="16"/>
    </row>
    <row r="39" spans="2:4">
      <c r="B39" s="39"/>
      <c r="C39" s="39"/>
      <c r="D39" s="39"/>
    </row>
    <row r="40" spans="2:4">
      <c r="B40" s="39"/>
      <c r="C40" s="39"/>
      <c r="D40" s="39"/>
    </row>
    <row r="41" spans="2:4">
      <c r="B41" s="16"/>
      <c r="C41" s="16"/>
      <c r="D41" s="17"/>
    </row>
    <row r="42" spans="2:4">
      <c r="B42" s="16"/>
      <c r="C42" s="16"/>
      <c r="D42" s="17"/>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pageSetUpPr fitToPage="1"/>
  </sheetPr>
  <dimension ref="A1:HM41"/>
  <sheetViews>
    <sheetView view="pageBreakPreview" topLeftCell="A16" zoomScaleSheetLayoutView="100" workbookViewId="0">
      <selection activeCell="I1" sqref="I1:O1048576"/>
    </sheetView>
  </sheetViews>
  <sheetFormatPr defaultRowHeight="12"/>
  <cols>
    <col min="1" max="1" width="5.125" style="18" customWidth="1"/>
    <col min="2" max="2" width="3.625" style="18" customWidth="1"/>
    <col min="3" max="3" width="41.625" style="18" customWidth="1"/>
    <col min="4" max="4" width="6.25" style="18" customWidth="1"/>
    <col min="5" max="5" width="10" style="55" customWidth="1"/>
    <col min="6" max="6" width="1.25" style="18" customWidth="1"/>
    <col min="7" max="7" width="13.875" style="18" customWidth="1"/>
    <col min="8" max="8" width="1.25" style="18" customWidth="1"/>
    <col min="9" max="16384" width="9" style="18"/>
  </cols>
  <sheetData>
    <row r="1" spans="1:8">
      <c r="A1" s="14" t="s">
        <v>657</v>
      </c>
      <c r="B1" s="14"/>
      <c r="C1" s="14"/>
      <c r="D1" s="14"/>
      <c r="E1" s="40"/>
      <c r="F1" s="14"/>
      <c r="G1" s="14"/>
      <c r="H1" s="14"/>
    </row>
    <row r="2" spans="1:8">
      <c r="A2" s="519" t="s">
        <v>805</v>
      </c>
      <c r="B2" s="65"/>
      <c r="C2" s="65"/>
      <c r="D2" s="65"/>
      <c r="E2" s="545"/>
      <c r="F2" s="65"/>
      <c r="G2" s="65"/>
      <c r="H2" s="30"/>
    </row>
    <row r="3" spans="1:8">
      <c r="A3" s="99" t="s">
        <v>677</v>
      </c>
      <c r="B3" s="65"/>
      <c r="C3" s="65"/>
      <c r="D3" s="65"/>
      <c r="E3" s="546"/>
      <c r="F3" s="65"/>
      <c r="G3" s="65"/>
      <c r="H3" s="30"/>
    </row>
    <row r="4" spans="1:8">
      <c r="A4" s="99"/>
      <c r="B4" s="65"/>
      <c r="C4" s="65"/>
      <c r="D4" s="65"/>
      <c r="E4" s="446"/>
      <c r="F4" s="524"/>
      <c r="G4" s="527" t="s">
        <v>662</v>
      </c>
      <c r="H4" s="30"/>
    </row>
    <row r="5" spans="1:8">
      <c r="A5" s="99"/>
      <c r="B5" s="65"/>
      <c r="C5" s="65"/>
      <c r="D5" s="65"/>
      <c r="E5" s="446"/>
      <c r="F5" s="298"/>
      <c r="G5" s="527" t="s">
        <v>663</v>
      </c>
      <c r="H5" s="30"/>
    </row>
    <row r="6" spans="1:8" s="38" customFormat="1">
      <c r="D6" s="48"/>
      <c r="E6" s="547"/>
      <c r="F6" s="539"/>
      <c r="G6" s="527" t="s">
        <v>404</v>
      </c>
      <c r="H6" s="425"/>
    </row>
    <row r="7" spans="1:8" s="38" customFormat="1">
      <c r="E7" s="530"/>
      <c r="F7" s="540"/>
      <c r="G7" s="526" t="s">
        <v>530</v>
      </c>
      <c r="H7" s="467"/>
    </row>
    <row r="8" spans="1:8" s="38" customFormat="1">
      <c r="D8" s="435"/>
      <c r="E8" s="548"/>
      <c r="F8" s="544"/>
      <c r="G8" s="544"/>
      <c r="H8" s="468"/>
    </row>
    <row r="9" spans="1:8">
      <c r="A9" s="222" t="s">
        <v>257</v>
      </c>
      <c r="D9" s="195"/>
      <c r="E9" s="25"/>
      <c r="F9" s="25"/>
      <c r="G9" s="25">
        <v>10648</v>
      </c>
      <c r="H9" s="25"/>
    </row>
    <row r="10" spans="1:8">
      <c r="A10" s="35"/>
      <c r="E10" s="25"/>
    </row>
    <row r="11" spans="1:8">
      <c r="A11" s="35"/>
      <c r="E11" s="25"/>
    </row>
    <row r="12" spans="1:8">
      <c r="A12" s="222" t="s">
        <v>3</v>
      </c>
      <c r="E12" s="25"/>
    </row>
    <row r="13" spans="1:8">
      <c r="A13" s="243" t="s">
        <v>758</v>
      </c>
      <c r="E13" s="25"/>
    </row>
    <row r="14" spans="1:8">
      <c r="A14" s="243" t="s">
        <v>759</v>
      </c>
      <c r="E14" s="25"/>
      <c r="G14" s="18">
        <v>-2397</v>
      </c>
    </row>
    <row r="15" spans="1:8">
      <c r="A15" s="35"/>
      <c r="E15" s="25"/>
    </row>
    <row r="16" spans="1:8">
      <c r="A16" s="35"/>
      <c r="E16" s="25"/>
    </row>
    <row r="17" spans="1:221">
      <c r="A17" s="222" t="s">
        <v>552</v>
      </c>
      <c r="E17" s="25"/>
      <c r="G17" s="18">
        <v>12046</v>
      </c>
    </row>
    <row r="18" spans="1:221">
      <c r="A18" s="222"/>
      <c r="E18" s="25"/>
    </row>
    <row r="19" spans="1:221">
      <c r="A19" s="222"/>
      <c r="E19" s="25"/>
    </row>
    <row r="20" spans="1:221">
      <c r="A20" s="222"/>
      <c r="E20" s="25"/>
    </row>
    <row r="21" spans="1:221" ht="12.75" thickBot="1">
      <c r="A21" s="222" t="s">
        <v>171</v>
      </c>
      <c r="B21" s="469"/>
      <c r="C21" s="469"/>
      <c r="D21" s="469"/>
      <c r="E21" s="203"/>
      <c r="F21" s="469"/>
      <c r="G21" s="199">
        <v>20297</v>
      </c>
    </row>
    <row r="22" spans="1:221" ht="12.75" thickTop="1">
      <c r="A22" s="35"/>
    </row>
    <row r="23" spans="1:221">
      <c r="A23" s="66"/>
      <c r="B23" s="52"/>
      <c r="C23" s="52"/>
      <c r="D23" s="52"/>
      <c r="E23" s="549"/>
      <c r="F23" s="52"/>
      <c r="G23" s="52"/>
    </row>
    <row r="24" spans="1:221" s="16" customFormat="1">
      <c r="A24" s="427" t="s">
        <v>802</v>
      </c>
      <c r="B24" s="466"/>
      <c r="C24" s="466"/>
      <c r="D24" s="466"/>
      <c r="E24" s="550"/>
      <c r="F24" s="466"/>
      <c r="G24" s="466"/>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row>
    <row r="25" spans="1:221" s="16" customFormat="1">
      <c r="B25" s="60"/>
      <c r="C25" s="60"/>
      <c r="D25" s="60"/>
      <c r="E25" s="456"/>
      <c r="F25" s="60"/>
      <c r="G25" s="60"/>
      <c r="H25" s="25"/>
    </row>
    <row r="26" spans="1:221" s="16" customFormat="1">
      <c r="B26" s="60"/>
      <c r="C26" s="60"/>
      <c r="D26" s="60"/>
      <c r="E26" s="456"/>
      <c r="F26" s="60"/>
      <c r="G26" s="60"/>
      <c r="H26" s="25"/>
    </row>
    <row r="27" spans="1:221" s="16" customFormat="1">
      <c r="B27" s="60"/>
      <c r="C27" s="60"/>
      <c r="D27" s="60"/>
      <c r="E27" s="456"/>
      <c r="F27" s="60"/>
      <c r="G27" s="60"/>
      <c r="H27" s="25"/>
    </row>
    <row r="28" spans="1:221" s="16" customFormat="1">
      <c r="B28" s="60"/>
      <c r="C28" s="60"/>
      <c r="D28" s="60"/>
      <c r="E28" s="456"/>
      <c r="F28" s="60"/>
      <c r="G28" s="60"/>
      <c r="H28" s="25"/>
    </row>
    <row r="29" spans="1:221" s="16" customFormat="1">
      <c r="B29" s="60"/>
      <c r="C29" s="60"/>
      <c r="D29" s="60"/>
      <c r="E29" s="456"/>
      <c r="F29" s="60"/>
      <c r="G29" s="60"/>
      <c r="H29" s="25"/>
    </row>
    <row r="30" spans="1:221" s="16" customFormat="1">
      <c r="B30" s="60"/>
      <c r="C30" s="60"/>
      <c r="D30" s="60"/>
      <c r="E30" s="456"/>
      <c r="F30" s="60"/>
      <c r="G30" s="60"/>
      <c r="H30" s="25"/>
    </row>
    <row r="31" spans="1:221" s="16" customFormat="1">
      <c r="B31" s="60"/>
      <c r="C31" s="60"/>
      <c r="D31" s="60"/>
      <c r="E31" s="456"/>
      <c r="F31" s="60"/>
      <c r="G31" s="60"/>
      <c r="H31" s="25"/>
    </row>
    <row r="32" spans="1:221" s="16" customFormat="1">
      <c r="B32" s="60"/>
      <c r="C32" s="60"/>
      <c r="D32" s="60"/>
      <c r="E32" s="456"/>
      <c r="F32" s="60"/>
      <c r="G32" s="60"/>
      <c r="H32" s="25"/>
    </row>
    <row r="33" spans="1:8" s="16" customFormat="1">
      <c r="B33" s="60"/>
      <c r="C33" s="60"/>
      <c r="D33" s="60"/>
      <c r="E33" s="456"/>
      <c r="F33" s="60"/>
      <c r="G33" s="60"/>
      <c r="H33" s="25"/>
    </row>
    <row r="34" spans="1:8" s="16" customFormat="1" ht="12" customHeight="1">
      <c r="B34" s="292"/>
      <c r="C34" s="292"/>
      <c r="D34" s="292"/>
      <c r="E34" s="551"/>
      <c r="F34" s="292"/>
      <c r="G34" s="292"/>
      <c r="H34" s="25"/>
    </row>
    <row r="35" spans="1:8" s="16" customFormat="1" ht="12" customHeight="1">
      <c r="A35" s="297" t="s">
        <v>803</v>
      </c>
      <c r="B35" s="292"/>
      <c r="C35" s="292"/>
      <c r="D35" s="292"/>
      <c r="E35" s="551"/>
      <c r="F35" s="292"/>
      <c r="G35" s="292"/>
      <c r="H35" s="25"/>
    </row>
    <row r="36" spans="1:8" s="16" customFormat="1" ht="12" customHeight="1">
      <c r="A36" s="297" t="s">
        <v>219</v>
      </c>
      <c r="B36" s="292"/>
      <c r="E36" s="552"/>
      <c r="F36" s="25"/>
      <c r="H36" s="25"/>
    </row>
    <row r="37" spans="1:8" s="16" customFormat="1" ht="12" customHeight="1">
      <c r="A37" s="64"/>
      <c r="B37" s="39"/>
      <c r="C37" s="15"/>
      <c r="D37" s="15"/>
      <c r="E37" s="312"/>
      <c r="F37" s="15"/>
      <c r="G37" s="15"/>
      <c r="H37" s="39"/>
    </row>
    <row r="38" spans="1:8" s="16" customFormat="1">
      <c r="A38" s="64"/>
      <c r="B38" s="39"/>
      <c r="C38" s="15"/>
      <c r="D38" s="15"/>
      <c r="E38" s="312"/>
      <c r="F38" s="15"/>
      <c r="G38" s="15"/>
      <c r="H38" s="39"/>
    </row>
    <row r="39" spans="1:8" s="16" customFormat="1">
      <c r="A39" s="81" t="s">
        <v>810</v>
      </c>
      <c r="B39" s="39"/>
      <c r="C39" s="39"/>
      <c r="D39" s="15"/>
      <c r="E39" s="312"/>
      <c r="F39" s="15"/>
      <c r="G39" s="15"/>
      <c r="H39" s="15"/>
    </row>
    <row r="40" spans="1:8" s="16" customFormat="1">
      <c r="A40" s="297" t="s">
        <v>199</v>
      </c>
      <c r="B40" s="39"/>
      <c r="C40" s="39"/>
      <c r="D40" s="15"/>
      <c r="E40" s="312"/>
      <c r="F40" s="15"/>
      <c r="G40" s="15"/>
      <c r="H40" s="15"/>
    </row>
    <row r="41" spans="1:8" s="16" customFormat="1">
      <c r="A41" s="64"/>
      <c r="B41" s="39"/>
      <c r="C41" s="39"/>
      <c r="D41" s="39"/>
      <c r="E41" s="553"/>
      <c r="F41" s="39"/>
      <c r="G41" s="39"/>
      <c r="H41" s="39"/>
    </row>
  </sheetData>
  <customSheetViews>
    <customSheetView guid="{84FBBE83-FF6F-4C76-A58E-D04643F715A5}" showPageBreaks="1" printArea="1" view="pageBreakPreview" topLeftCell="A4">
      <selection activeCell="K26" sqref="K26"/>
      <pageMargins left="0.75" right="0.5" top="0.5" bottom="0.25" header="0" footer="0"/>
      <printOptions horizontalCentered="1"/>
      <pageSetup paperSize="9" orientation="portrait" r:id="rId1"/>
      <headerFooter alignWithMargins="0">
        <oddFooter>&amp;C4 of 11</oddFooter>
      </headerFooter>
    </customSheetView>
  </customSheetViews>
  <phoneticPr fontId="7" type="noConversion"/>
  <printOptions horizontalCentered="1"/>
  <pageMargins left="0.75" right="0.5" top="0.5" bottom="0.25" header="0" footer="0"/>
  <pageSetup paperSize="9" orientation="portrait" r:id="rId2"/>
  <headerFooter alignWithMargins="0">
    <oddFooter>&amp;C4 of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51" sqref="B51:H53"/>
    </sheetView>
  </sheetViews>
  <sheetFormatPr defaultRowHeight="15.75"/>
  <cols>
    <col min="1" max="1" width="5.125" style="18" customWidth="1"/>
    <col min="2" max="2" width="3.625" style="18" customWidth="1"/>
    <col min="3" max="3" width="24.25" style="18" customWidth="1"/>
    <col min="4" max="4" width="4.375" style="18" customWidth="1"/>
    <col min="5" max="5" width="13.125" style="30" customWidth="1"/>
    <col min="6" max="6" width="13.875" style="18" customWidth="1"/>
  </cols>
  <sheetData>
    <row r="1" spans="1:11">
      <c r="A1" s="14" t="str">
        <f>BS!$A$1</f>
        <v>NIT ISLAMIC EQUITY FUND</v>
      </c>
      <c r="B1" s="14"/>
      <c r="C1" s="14"/>
      <c r="D1" s="14"/>
      <c r="E1" s="14"/>
      <c r="F1" s="14"/>
      <c r="G1" s="397" t="s">
        <v>610</v>
      </c>
    </row>
    <row r="2" spans="1:11">
      <c r="A2" s="56" t="s">
        <v>340</v>
      </c>
      <c r="B2" s="65"/>
      <c r="C2" s="65"/>
      <c r="D2" s="65"/>
      <c r="E2" s="65"/>
      <c r="F2" s="65"/>
    </row>
    <row r="3" spans="1:11">
      <c r="A3" s="99" t="str">
        <f>'P&amp;L'!$A$3</f>
        <v>FOR THE QUARTER ENDED SEPTEMBER 30, 2015</v>
      </c>
      <c r="B3" s="65"/>
      <c r="C3" s="65"/>
      <c r="D3" s="65"/>
      <c r="E3" s="65"/>
      <c r="F3" s="65"/>
    </row>
    <row r="4" spans="1:11">
      <c r="A4" s="99" t="s">
        <v>558</v>
      </c>
      <c r="B4" s="65"/>
      <c r="C4" s="65"/>
      <c r="D4" s="65"/>
      <c r="E4" s="65"/>
      <c r="F4" s="65"/>
    </row>
    <row r="5" spans="1:11">
      <c r="A5" s="99"/>
      <c r="B5" s="65"/>
      <c r="C5" s="65"/>
      <c r="D5" s="65"/>
      <c r="E5" s="65"/>
      <c r="F5" s="65"/>
    </row>
    <row r="6" spans="1:11" ht="24">
      <c r="A6" s="143"/>
      <c r="B6" s="143"/>
      <c r="C6" s="143"/>
      <c r="D6" s="144"/>
      <c r="E6" s="250" t="s">
        <v>609</v>
      </c>
      <c r="F6" s="250" t="s">
        <v>611</v>
      </c>
      <c r="G6" s="250" t="s">
        <v>82</v>
      </c>
    </row>
    <row r="7" spans="1:11">
      <c r="A7" s="143"/>
      <c r="B7" s="143"/>
      <c r="C7" s="143"/>
      <c r="D7" s="144"/>
      <c r="E7" s="325" t="s">
        <v>529</v>
      </c>
      <c r="F7" s="326"/>
      <c r="G7" s="327"/>
      <c r="H7" s="324"/>
      <c r="I7" s="324"/>
      <c r="J7" s="324"/>
      <c r="K7" s="324"/>
    </row>
    <row r="8" spans="1:11">
      <c r="A8" s="154" t="s">
        <v>257</v>
      </c>
      <c r="B8" s="145"/>
      <c r="C8" s="145"/>
      <c r="D8" s="146"/>
      <c r="E8" s="151">
        <f>Distri!E9</f>
        <v>0</v>
      </c>
      <c r="F8" s="151">
        <v>10236793</v>
      </c>
      <c r="G8" s="149">
        <f>F15</f>
        <v>4474785</v>
      </c>
    </row>
    <row r="9" spans="1:11" s="149" customFormat="1" ht="11.25">
      <c r="A9" s="154"/>
    </row>
    <row r="10" spans="1:11">
      <c r="A10" s="156" t="s">
        <v>613</v>
      </c>
      <c r="B10" s="145"/>
      <c r="C10" s="145"/>
      <c r="D10" s="144"/>
      <c r="E10" s="147"/>
      <c r="F10" s="147"/>
      <c r="G10" s="149"/>
    </row>
    <row r="11" spans="1:11">
      <c r="A11" s="158" t="s">
        <v>614</v>
      </c>
      <c r="B11" s="149"/>
      <c r="C11" s="149"/>
      <c r="D11" s="152"/>
      <c r="E11" s="151" t="e">
        <f>Distri!#REF!</f>
        <v>#REF!</v>
      </c>
      <c r="F11" s="155">
        <v>-4797718</v>
      </c>
      <c r="G11" s="149" t="e">
        <f>E11-F11</f>
        <v>#REF!</v>
      </c>
    </row>
    <row r="12" spans="1:11" s="149" customFormat="1" ht="11.25">
      <c r="A12" s="154"/>
    </row>
    <row r="13" spans="1:11">
      <c r="A13" s="154" t="s">
        <v>560</v>
      </c>
      <c r="B13" s="149"/>
      <c r="C13" s="149"/>
      <c r="D13" s="149"/>
      <c r="E13" s="149">
        <f>Distri!G17</f>
        <v>12046</v>
      </c>
      <c r="F13" s="149">
        <v>-964290</v>
      </c>
      <c r="G13" s="149" t="e">
        <f>Distri!#REF!</f>
        <v>#REF!</v>
      </c>
    </row>
    <row r="14" spans="1:11" s="149" customFormat="1" ht="11.25">
      <c r="A14" s="154"/>
    </row>
    <row r="15" spans="1:11" ht="16.5" thickBot="1">
      <c r="A15" s="154" t="s">
        <v>171</v>
      </c>
      <c r="B15" s="149"/>
      <c r="C15" s="149"/>
      <c r="D15" s="149"/>
      <c r="E15" s="160" t="e">
        <f>E8+E11+E13</f>
        <v>#REF!</v>
      </c>
      <c r="F15" s="160">
        <f>F8+F11+F13</f>
        <v>4474785</v>
      </c>
      <c r="G15" s="160" t="e">
        <f>G8+G11+G13</f>
        <v>#REF!</v>
      </c>
    </row>
    <row r="16" spans="1:11" ht="16.5" thickTop="1">
      <c r="A16" s="154"/>
      <c r="B16" s="149"/>
      <c r="C16" s="149"/>
      <c r="D16" s="149"/>
      <c r="E16" s="149"/>
      <c r="F16" s="151"/>
      <c r="G16" s="323"/>
    </row>
    <row r="17" spans="1:6">
      <c r="A17" s="157"/>
      <c r="B17" s="153"/>
      <c r="C17" s="153"/>
      <c r="D17" s="153"/>
      <c r="E17"/>
      <c r="F17" s="323"/>
    </row>
    <row r="18" spans="1:6">
      <c r="A18" s="154"/>
      <c r="B18" s="153"/>
      <c r="C18" s="153"/>
      <c r="D18" s="153"/>
      <c r="E18"/>
      <c r="F18" s="323"/>
    </row>
    <row r="19" spans="1:6">
      <c r="A19" s="35"/>
      <c r="E19"/>
      <c r="F19"/>
    </row>
    <row r="20" spans="1:6">
      <c r="A20" s="66"/>
      <c r="B20" s="52"/>
      <c r="C20" s="52"/>
      <c r="D20" s="52"/>
      <c r="E20"/>
      <c r="F20"/>
    </row>
    <row r="21" spans="1:6">
      <c r="A21" s="89"/>
      <c r="B21" s="79"/>
      <c r="C21" s="79"/>
      <c r="D21" s="79"/>
      <c r="E21" s="79"/>
      <c r="F21" s="79"/>
    </row>
    <row r="22" spans="1:6">
      <c r="A22" s="60"/>
      <c r="B22" s="60"/>
      <c r="C22" s="60"/>
      <c r="D22" s="60"/>
      <c r="E22" s="60"/>
      <c r="F22" s="60"/>
    </row>
    <row r="23" spans="1:6">
      <c r="A23" s="185"/>
      <c r="B23" s="185"/>
      <c r="C23" s="185"/>
      <c r="D23" s="185"/>
      <c r="E23" s="185"/>
      <c r="F23" s="185"/>
    </row>
    <row r="24" spans="1:6">
      <c r="A24" s="185"/>
      <c r="B24" s="185"/>
      <c r="C24" s="185"/>
      <c r="D24" s="185"/>
      <c r="E24" s="185"/>
      <c r="F24" s="185"/>
    </row>
    <row r="25" spans="1:6">
      <c r="A25" s="16"/>
      <c r="B25" s="185"/>
      <c r="C25" s="16"/>
      <c r="D25" s="16"/>
      <c r="E25" s="17"/>
      <c r="F25" s="16"/>
    </row>
    <row r="26" spans="1:6">
      <c r="A26" s="311"/>
      <c r="B26" s="39"/>
      <c r="C26" s="15"/>
      <c r="D26" s="15"/>
      <c r="E26" s="15"/>
      <c r="F26" s="15"/>
    </row>
    <row r="27" spans="1:6">
      <c r="A27" s="311"/>
      <c r="B27" s="39"/>
      <c r="C27" s="15"/>
      <c r="D27" s="15"/>
      <c r="E27" s="15"/>
      <c r="F27" s="15"/>
    </row>
    <row r="28" spans="1:6">
      <c r="A28" s="39"/>
      <c r="B28" s="39"/>
      <c r="C28" s="39"/>
      <c r="D28" s="15"/>
      <c r="E28" s="15"/>
      <c r="F28" s="15"/>
    </row>
    <row r="29" spans="1:6">
      <c r="A29" s="39"/>
      <c r="B29" s="39"/>
      <c r="C29" s="39"/>
      <c r="D29" s="15"/>
      <c r="E29" s="15"/>
      <c r="F29" s="15"/>
    </row>
    <row r="30" spans="1:6">
      <c r="A30" s="39"/>
      <c r="B30" s="39"/>
      <c r="C30" s="39"/>
      <c r="D30" s="39"/>
      <c r="E30" s="39"/>
      <c r="F30" s="39"/>
    </row>
    <row r="31" spans="1:6">
      <c r="A31" s="311"/>
      <c r="B31" s="39"/>
      <c r="C31" s="312"/>
      <c r="D31" s="312"/>
      <c r="E31" s="312"/>
      <c r="F31" s="312"/>
    </row>
    <row r="32" spans="1:6">
      <c r="A32" s="39"/>
      <c r="B32" s="312"/>
      <c r="C32" s="39"/>
      <c r="D32" s="39"/>
      <c r="E32" s="310"/>
      <c r="F32" s="39"/>
    </row>
    <row r="33" spans="1:6">
      <c r="A33" s="39"/>
      <c r="B33" s="39"/>
      <c r="C33" s="39"/>
      <c r="D33" s="39"/>
      <c r="E33" s="310"/>
      <c r="F33" s="39"/>
    </row>
    <row r="34" spans="1:6">
      <c r="A34" s="39"/>
      <c r="B34" s="39"/>
      <c r="C34" s="39"/>
      <c r="D34" s="39"/>
      <c r="E34" s="310"/>
      <c r="F34" s="39"/>
    </row>
    <row r="35" spans="1:6">
      <c r="A35" s="15"/>
      <c r="B35" s="39"/>
      <c r="C35" s="39"/>
      <c r="D35" s="39"/>
      <c r="E35" s="310"/>
      <c r="F35" s="39"/>
    </row>
    <row r="36" spans="1:6">
      <c r="A36" s="15"/>
      <c r="B36" s="39"/>
      <c r="C36" s="39"/>
      <c r="D36" s="39"/>
      <c r="E36" s="310"/>
      <c r="F36" s="39"/>
    </row>
    <row r="37" spans="1:6">
      <c r="A37" s="15"/>
      <c r="B37" s="39"/>
      <c r="C37" s="39"/>
      <c r="D37" s="39"/>
      <c r="E37" s="310"/>
      <c r="F37" s="39"/>
    </row>
    <row r="38" spans="1:6">
      <c r="A38" s="14"/>
      <c r="B38" s="64"/>
      <c r="C38" s="64"/>
      <c r="D38" s="64"/>
      <c r="E38" s="119"/>
      <c r="F38" s="64"/>
    </row>
    <row r="39" spans="1:6">
      <c r="A39" s="14"/>
      <c r="B39" s="64"/>
      <c r="C39" s="64"/>
      <c r="D39" s="64"/>
      <c r="E39" s="119"/>
      <c r="F39" s="64"/>
    </row>
    <row r="40" spans="1:6">
      <c r="A40" s="14"/>
      <c r="B40" s="64"/>
      <c r="C40" s="64"/>
      <c r="D40" s="64"/>
      <c r="E40" s="119"/>
      <c r="F40" s="64"/>
    </row>
    <row r="41" spans="1:6">
      <c r="A41" s="14"/>
      <c r="B41" s="64"/>
      <c r="C41" s="64"/>
      <c r="D41" s="64"/>
      <c r="E41" s="119"/>
      <c r="F41" s="64"/>
    </row>
    <row r="42" spans="1:6">
      <c r="A42" s="16"/>
      <c r="B42" s="64"/>
      <c r="C42" s="16"/>
      <c r="D42" s="17"/>
      <c r="E42" s="18"/>
      <c r="F42" s="25"/>
    </row>
    <row r="43" spans="1:6">
      <c r="A43" s="16"/>
      <c r="B43" s="16"/>
      <c r="C43" s="16"/>
      <c r="D43" s="17"/>
      <c r="E43" s="18"/>
      <c r="F43" s="25"/>
    </row>
    <row r="44" spans="1:6">
      <c r="A44" s="184"/>
      <c r="B44" s="16"/>
      <c r="C44" s="184"/>
      <c r="D44" s="184"/>
      <c r="E44" s="184"/>
      <c r="F44" s="184"/>
    </row>
    <row r="45" spans="1:6">
      <c r="B45" s="184"/>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GQ58"/>
  <sheetViews>
    <sheetView tabSelected="1" view="pageBreakPreview" topLeftCell="A7" zoomScaleSheetLayoutView="100" workbookViewId="0">
      <selection activeCell="I16" sqref="I1:O1048576"/>
    </sheetView>
  </sheetViews>
  <sheetFormatPr defaultRowHeight="15.75"/>
  <cols>
    <col min="1" max="1" width="5.125" style="90" customWidth="1"/>
    <col min="2" max="2" width="3.625" style="91" customWidth="1"/>
    <col min="3" max="3" width="41.625" style="91" customWidth="1"/>
    <col min="4" max="4" width="5.875" style="91" customWidth="1"/>
    <col min="5" max="5" width="6.125" customWidth="1"/>
    <col min="6" max="6" width="1.25" style="91" customWidth="1"/>
    <col min="7" max="7" width="16.25" style="91" customWidth="1"/>
    <col min="8" max="8" width="1.25" style="91" customWidth="1"/>
    <col min="9" max="16384" width="9" style="91"/>
  </cols>
  <sheetData>
    <row r="1" spans="1:8" ht="12" customHeight="1">
      <c r="A1" s="14" t="s">
        <v>657</v>
      </c>
      <c r="B1" s="97"/>
      <c r="C1" s="97"/>
      <c r="D1" s="97"/>
      <c r="G1" s="98"/>
      <c r="H1" s="98"/>
    </row>
    <row r="2" spans="1:8" ht="12" customHeight="1">
      <c r="A2" s="517" t="s">
        <v>806</v>
      </c>
      <c r="B2" s="99"/>
      <c r="C2" s="99"/>
      <c r="D2" s="97"/>
      <c r="G2" s="98"/>
      <c r="H2" s="98"/>
    </row>
    <row r="3" spans="1:8" s="90" customFormat="1" ht="12" customHeight="1">
      <c r="A3" s="99" t="s">
        <v>677</v>
      </c>
      <c r="B3" s="99"/>
      <c r="C3" s="99"/>
      <c r="D3" s="97"/>
      <c r="F3" s="91"/>
      <c r="G3" s="100"/>
      <c r="H3" s="100"/>
    </row>
    <row r="4" spans="1:8" s="90" customFormat="1" ht="12">
      <c r="A4" s="99"/>
      <c r="B4" s="99"/>
      <c r="C4" s="99"/>
      <c r="D4" s="97"/>
      <c r="F4" s="543"/>
      <c r="G4" s="527" t="s">
        <v>662</v>
      </c>
      <c r="H4" s="100"/>
    </row>
    <row r="5" spans="1:8" s="90" customFormat="1" ht="12">
      <c r="A5" s="99"/>
      <c r="B5" s="99"/>
      <c r="C5" s="99"/>
      <c r="D5" s="97"/>
      <c r="F5" s="298"/>
      <c r="G5" s="527" t="s">
        <v>663</v>
      </c>
      <c r="H5" s="100"/>
    </row>
    <row r="6" spans="1:8" s="145" customFormat="1" ht="12">
      <c r="D6" s="146"/>
      <c r="F6" s="525"/>
      <c r="G6" s="527" t="s">
        <v>404</v>
      </c>
      <c r="H6" s="147"/>
    </row>
    <row r="7" spans="1:8" s="145" customFormat="1" ht="12">
      <c r="D7" s="144"/>
      <c r="F7" s="523"/>
      <c r="G7" s="526" t="s">
        <v>530</v>
      </c>
      <c r="H7" s="401"/>
    </row>
    <row r="8" spans="1:8" s="165" customFormat="1" ht="11.25">
      <c r="A8" s="162"/>
      <c r="B8" s="162"/>
      <c r="C8" s="162"/>
      <c r="D8" s="163"/>
      <c r="F8" s="164"/>
      <c r="G8" s="164"/>
      <c r="H8" s="164"/>
    </row>
    <row r="9" spans="1:8" s="165" customFormat="1" ht="12">
      <c r="A9" s="181" t="s">
        <v>407</v>
      </c>
      <c r="B9" s="162"/>
      <c r="C9" s="162"/>
      <c r="D9" s="166"/>
      <c r="F9" s="90"/>
      <c r="G9" s="102">
        <v>4362492</v>
      </c>
      <c r="H9" s="163"/>
    </row>
    <row r="10" spans="1:8" s="165" customFormat="1" ht="12">
      <c r="A10" s="162" t="s">
        <v>760</v>
      </c>
      <c r="B10" s="162"/>
      <c r="C10" s="162"/>
      <c r="D10" s="166"/>
      <c r="F10" s="90"/>
      <c r="G10" s="102"/>
      <c r="H10" s="163"/>
    </row>
    <row r="11" spans="1:8" s="165" customFormat="1" ht="12">
      <c r="A11" s="181"/>
      <c r="B11" s="162"/>
      <c r="C11" s="162"/>
      <c r="D11" s="166"/>
      <c r="F11" s="90"/>
      <c r="G11" s="102"/>
      <c r="H11" s="163"/>
    </row>
    <row r="12" spans="1:8" s="166" customFormat="1" ht="12">
      <c r="A12" s="90" t="s">
        <v>716</v>
      </c>
      <c r="B12" s="162"/>
      <c r="C12" s="162"/>
      <c r="F12" s="90"/>
      <c r="G12" s="209">
        <v>850127.11</v>
      </c>
      <c r="H12" s="163"/>
    </row>
    <row r="13" spans="1:8" s="166" customFormat="1" ht="12">
      <c r="A13" s="90"/>
      <c r="B13" s="162"/>
      <c r="C13" s="162"/>
      <c r="F13" s="90"/>
      <c r="G13" s="210"/>
      <c r="H13" s="163"/>
    </row>
    <row r="14" spans="1:8" s="166" customFormat="1" ht="12">
      <c r="A14" s="90" t="s">
        <v>675</v>
      </c>
      <c r="B14" s="162"/>
      <c r="C14" s="162"/>
      <c r="F14" s="90"/>
      <c r="G14" s="211">
        <v>-139563.02299999999</v>
      </c>
    </row>
    <row r="15" spans="1:8" s="166" customFormat="1" ht="12">
      <c r="A15" s="90"/>
      <c r="B15" s="162"/>
      <c r="C15" s="162"/>
      <c r="F15" s="90"/>
      <c r="G15" s="103">
        <v>710564.08700000006</v>
      </c>
      <c r="H15" s="167"/>
    </row>
    <row r="16" spans="1:8" s="166" customFormat="1" ht="12">
      <c r="B16" s="162"/>
      <c r="C16" s="162"/>
      <c r="F16" s="90"/>
      <c r="G16" s="103"/>
      <c r="H16" s="167"/>
    </row>
    <row r="17" spans="1:199" s="166" customFormat="1" ht="12">
      <c r="A17" s="90" t="s">
        <v>636</v>
      </c>
      <c r="F17" s="90"/>
      <c r="G17" s="90"/>
    </row>
    <row r="18" spans="1:199" s="165" customFormat="1" ht="12">
      <c r="A18" s="404" t="s">
        <v>637</v>
      </c>
      <c r="B18" s="166"/>
      <c r="C18" s="166"/>
      <c r="D18" s="166"/>
      <c r="F18" s="90"/>
      <c r="G18" s="215"/>
      <c r="H18" s="168"/>
      <c r="GQ18" s="169"/>
    </row>
    <row r="19" spans="1:199" s="165" customFormat="1" ht="12">
      <c r="A19" s="594"/>
      <c r="B19" s="560" t="s">
        <v>702</v>
      </c>
      <c r="C19" s="166"/>
      <c r="D19" s="166"/>
      <c r="F19" s="90"/>
      <c r="G19" s="562">
        <v>201</v>
      </c>
      <c r="H19" s="168"/>
      <c r="GQ19" s="169"/>
    </row>
    <row r="20" spans="1:199" s="165" customFormat="1" ht="12">
      <c r="A20" s="594"/>
      <c r="B20" s="560" t="s">
        <v>703</v>
      </c>
      <c r="C20" s="166"/>
      <c r="D20" s="166"/>
      <c r="F20" s="90"/>
      <c r="G20" s="563">
        <v>-2397</v>
      </c>
      <c r="H20" s="168"/>
      <c r="GQ20" s="169"/>
    </row>
    <row r="21" spans="1:199" s="165" customFormat="1" ht="12">
      <c r="A21" s="214"/>
      <c r="B21" s="166"/>
      <c r="C21" s="166"/>
      <c r="D21" s="166"/>
      <c r="F21" s="90"/>
      <c r="G21" s="215">
        <v>-2196</v>
      </c>
      <c r="H21" s="168"/>
      <c r="GQ21" s="169"/>
    </row>
    <row r="22" spans="1:199" s="165" customFormat="1" ht="12">
      <c r="B22" s="162"/>
      <c r="C22" s="162"/>
      <c r="F22" s="90"/>
      <c r="G22" s="218"/>
      <c r="H22" s="170"/>
    </row>
    <row r="23" spans="1:199" s="165" customFormat="1" ht="12">
      <c r="A23" s="217" t="s">
        <v>754</v>
      </c>
      <c r="B23" s="162"/>
      <c r="C23" s="162"/>
      <c r="F23" s="90"/>
      <c r="G23" s="595"/>
      <c r="H23" s="170"/>
    </row>
    <row r="24" spans="1:199" s="165" customFormat="1" ht="12">
      <c r="A24" s="219" t="s">
        <v>756</v>
      </c>
      <c r="B24" s="162"/>
      <c r="C24" s="162"/>
      <c r="F24" s="90"/>
      <c r="G24" s="596">
        <v>-246515</v>
      </c>
      <c r="H24" s="170"/>
    </row>
    <row r="25" spans="1:199" s="171" customFormat="1" ht="12">
      <c r="A25" s="101"/>
      <c r="B25" s="162"/>
      <c r="C25" s="162"/>
      <c r="F25" s="90"/>
      <c r="G25" s="596"/>
      <c r="H25" s="170"/>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c r="FP25" s="165"/>
      <c r="FQ25" s="165"/>
      <c r="FR25" s="165"/>
      <c r="FS25" s="165"/>
      <c r="FT25" s="165"/>
      <c r="FU25" s="165"/>
      <c r="FV25" s="165"/>
      <c r="FW25" s="165"/>
      <c r="FX25" s="165"/>
      <c r="FY25" s="165"/>
      <c r="FZ25" s="165"/>
      <c r="GA25" s="165"/>
      <c r="GB25" s="165"/>
      <c r="GC25" s="165"/>
      <c r="GD25" s="165"/>
      <c r="GE25" s="165"/>
      <c r="GF25" s="165"/>
      <c r="GG25" s="165"/>
      <c r="GH25" s="165"/>
      <c r="GI25" s="165"/>
      <c r="GJ25" s="165"/>
    </row>
    <row r="26" spans="1:199" s="165" customFormat="1" ht="12">
      <c r="A26" s="217" t="s">
        <v>750</v>
      </c>
      <c r="F26" s="18"/>
      <c r="G26" s="27">
        <v>-537</v>
      </c>
    </row>
    <row r="27" spans="1:199" s="165" customFormat="1" ht="12">
      <c r="A27" s="166"/>
      <c r="F27" s="18"/>
      <c r="G27" s="27"/>
    </row>
    <row r="28" spans="1:199" s="165" customFormat="1" ht="12">
      <c r="A28" s="222" t="s">
        <v>701</v>
      </c>
      <c r="F28" s="18"/>
      <c r="G28" s="29">
        <v>12583</v>
      </c>
    </row>
    <row r="29" spans="1:199" s="165" customFormat="1" ht="12">
      <c r="A29" s="166"/>
      <c r="F29" s="18"/>
      <c r="G29" s="25"/>
    </row>
    <row r="30" spans="1:199" s="165" customFormat="1" ht="12">
      <c r="A30" s="597" t="s">
        <v>757</v>
      </c>
      <c r="F30" s="90"/>
      <c r="G30" s="225">
        <v>-234469</v>
      </c>
    </row>
    <row r="31" spans="1:199" s="165" customFormat="1" ht="12">
      <c r="A31" s="166"/>
      <c r="F31" s="90"/>
      <c r="G31" s="90"/>
    </row>
    <row r="32" spans="1:199" s="165" customFormat="1" ht="12">
      <c r="A32" s="222" t="s">
        <v>3</v>
      </c>
      <c r="B32" s="561"/>
      <c r="F32" s="90"/>
      <c r="G32" s="90"/>
    </row>
    <row r="33" spans="1:199" s="165" customFormat="1" ht="12">
      <c r="A33" s="243" t="s">
        <v>758</v>
      </c>
      <c r="B33" s="561"/>
      <c r="F33" s="90"/>
      <c r="G33" s="90"/>
    </row>
    <row r="34" spans="1:199" s="165" customFormat="1" ht="12">
      <c r="A34" s="243" t="s">
        <v>759</v>
      </c>
      <c r="B34" s="561"/>
      <c r="F34" s="90"/>
      <c r="G34" s="18">
        <v>2397</v>
      </c>
    </row>
    <row r="35" spans="1:199" s="165" customFormat="1" ht="12">
      <c r="A35" s="166"/>
      <c r="F35" s="90"/>
      <c r="G35" s="90"/>
    </row>
    <row r="36" spans="1:199" s="165" customFormat="1" ht="12">
      <c r="A36" s="166"/>
      <c r="F36" s="90"/>
      <c r="G36" s="90"/>
    </row>
    <row r="37" spans="1:199" s="171" customFormat="1" ht="12.75" thickBot="1">
      <c r="A37" s="172" t="s">
        <v>158</v>
      </c>
      <c r="B37" s="172"/>
      <c r="C37" s="172"/>
      <c r="F37" s="90"/>
      <c r="G37" s="405">
        <v>4838788.0870000003</v>
      </c>
      <c r="H37" s="167"/>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165"/>
      <c r="FD37" s="165"/>
      <c r="FE37" s="165"/>
      <c r="FF37" s="165"/>
      <c r="FG37" s="165"/>
      <c r="FH37" s="165"/>
      <c r="FI37" s="165"/>
      <c r="FJ37" s="165"/>
      <c r="FK37" s="165"/>
      <c r="FL37" s="165"/>
      <c r="FM37" s="165"/>
      <c r="FN37" s="165"/>
      <c r="FO37" s="165"/>
      <c r="FP37" s="165"/>
      <c r="FQ37" s="165"/>
      <c r="FR37" s="165"/>
      <c r="FS37" s="165"/>
      <c r="FT37" s="165"/>
      <c r="FU37" s="165"/>
      <c r="FV37" s="165"/>
      <c r="FW37" s="165"/>
      <c r="FX37" s="165"/>
      <c r="FY37" s="165"/>
      <c r="FZ37" s="165"/>
      <c r="GA37" s="165"/>
      <c r="GB37" s="165"/>
      <c r="GC37" s="165"/>
      <c r="GD37" s="165"/>
      <c r="GE37" s="165"/>
      <c r="GF37" s="165"/>
      <c r="GG37" s="165"/>
      <c r="GH37" s="165"/>
      <c r="GI37" s="165"/>
      <c r="GJ37" s="165"/>
    </row>
    <row r="38" spans="1:199" s="101" customFormat="1" ht="12.75" thickTop="1">
      <c r="A38" s="162" t="s">
        <v>761</v>
      </c>
      <c r="B38" s="104"/>
      <c r="C38" s="104"/>
      <c r="D38" s="104"/>
      <c r="F38" s="90"/>
      <c r="G38" s="104"/>
      <c r="H38" s="104"/>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row>
    <row r="39" spans="1:199" s="101" customFormat="1" ht="12">
      <c r="A39" s="104"/>
      <c r="B39" s="104"/>
      <c r="C39" s="104"/>
      <c r="D39" s="104"/>
      <c r="G39" s="137"/>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row>
    <row r="40" spans="1:199" s="16" customFormat="1" ht="12">
      <c r="A40" s="71" t="s">
        <v>802</v>
      </c>
      <c r="B40" s="296"/>
      <c r="C40" s="296"/>
      <c r="D40" s="296"/>
      <c r="F40" s="296"/>
      <c r="G40" s="296"/>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row>
    <row r="41" spans="1:199" s="16" customFormat="1" ht="12">
      <c r="D41" s="293"/>
      <c r="F41" s="293"/>
      <c r="G41" s="293"/>
      <c r="H41" s="25"/>
    </row>
    <row r="42" spans="1:199" s="16" customFormat="1" ht="12">
      <c r="D42" s="293"/>
      <c r="F42" s="293"/>
      <c r="G42" s="293"/>
      <c r="H42" s="25"/>
    </row>
    <row r="43" spans="1:199" s="16" customFormat="1" ht="12">
      <c r="D43" s="293"/>
      <c r="F43" s="293"/>
      <c r="G43" s="293"/>
      <c r="H43" s="25"/>
    </row>
    <row r="44" spans="1:199" s="16" customFormat="1" ht="12">
      <c r="D44" s="293"/>
      <c r="F44" s="293"/>
      <c r="G44" s="293"/>
      <c r="H44" s="25"/>
    </row>
    <row r="45" spans="1:199" s="16" customFormat="1" ht="12">
      <c r="D45" s="293"/>
      <c r="F45" s="293"/>
      <c r="G45" s="293"/>
      <c r="H45" s="25"/>
    </row>
    <row r="46" spans="1:199" s="16" customFormat="1" ht="12">
      <c r="D46" s="293"/>
      <c r="F46" s="293"/>
      <c r="G46" s="293"/>
      <c r="H46" s="25"/>
    </row>
    <row r="47" spans="1:199" s="16" customFormat="1" ht="12">
      <c r="D47" s="292"/>
      <c r="F47" s="292"/>
      <c r="G47" s="292"/>
      <c r="H47" s="25"/>
    </row>
    <row r="48" spans="1:199" s="16" customFormat="1" ht="12">
      <c r="A48" s="297" t="s">
        <v>803</v>
      </c>
      <c r="B48" s="64"/>
      <c r="C48" s="14"/>
      <c r="D48" s="292"/>
      <c r="F48" s="292"/>
      <c r="G48" s="292"/>
      <c r="H48" s="25"/>
    </row>
    <row r="49" spans="1:8" s="16" customFormat="1" ht="12">
      <c r="A49" s="297" t="s">
        <v>219</v>
      </c>
      <c r="B49" s="64"/>
      <c r="C49" s="14"/>
      <c r="F49" s="25"/>
      <c r="G49" s="17"/>
      <c r="H49" s="25"/>
    </row>
    <row r="50" spans="1:8" s="16" customFormat="1" ht="12">
      <c r="A50" s="64"/>
      <c r="B50" s="64"/>
      <c r="C50" s="64"/>
      <c r="D50" s="15"/>
      <c r="F50" s="15"/>
      <c r="G50" s="15"/>
      <c r="H50" s="39"/>
    </row>
    <row r="51" spans="1:8" s="16" customFormat="1" ht="12">
      <c r="A51" s="64"/>
      <c r="B51" s="64"/>
      <c r="C51" s="64"/>
      <c r="D51" s="15"/>
      <c r="F51" s="15"/>
      <c r="G51" s="15"/>
      <c r="H51" s="39"/>
    </row>
    <row r="52" spans="1:8" s="16" customFormat="1" ht="12">
      <c r="A52" s="81" t="s">
        <v>810</v>
      </c>
      <c r="B52" s="64"/>
      <c r="C52" s="64"/>
      <c r="D52" s="15"/>
      <c r="F52" s="15"/>
      <c r="G52" s="15"/>
      <c r="H52" s="15"/>
    </row>
    <row r="53" spans="1:8" s="16" customFormat="1" ht="12">
      <c r="A53" s="297" t="s">
        <v>199</v>
      </c>
      <c r="B53" s="40"/>
      <c r="C53" s="40"/>
      <c r="D53" s="15"/>
      <c r="F53" s="15"/>
      <c r="G53" s="15"/>
      <c r="H53" s="15"/>
    </row>
    <row r="54" spans="1:8" s="16" customFormat="1" ht="12">
      <c r="A54" s="64"/>
      <c r="B54" s="64"/>
      <c r="C54" s="64"/>
      <c r="D54" s="39"/>
      <c r="F54" s="39"/>
      <c r="G54" s="39"/>
      <c r="H54" s="39"/>
    </row>
    <row r="55" spans="1:8" s="42" customFormat="1" ht="12">
      <c r="A55" s="64"/>
      <c r="B55" s="64"/>
      <c r="C55" s="64"/>
      <c r="D55" s="312"/>
      <c r="F55" s="312"/>
      <c r="G55" s="312"/>
      <c r="H55" s="312"/>
    </row>
    <row r="56" spans="1:8" ht="12">
      <c r="E56" s="91"/>
    </row>
    <row r="57" spans="1:8" ht="12">
      <c r="E57" s="91"/>
    </row>
    <row r="58" spans="1:8" ht="12">
      <c r="E58" s="91"/>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phoneticPr fontId="0" type="noConversion"/>
  <printOptions horizontalCentered="1"/>
  <pageMargins left="0.75" right="0.5" top="0.5" bottom="0.25" header="0.5" footer="0.5"/>
  <pageSetup paperSize="9" fitToWidth="12" fitToHeight="12" orientation="portrait" r:id="rId2"/>
  <headerFooter alignWithMargins="0">
    <oddFooter>&amp;C5 of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90" customWidth="1"/>
    <col min="2" max="2" width="3.625" style="91" customWidth="1"/>
    <col min="3" max="3" width="41.625" style="91" customWidth="1"/>
    <col min="4" max="5" width="5.125" style="91" customWidth="1"/>
    <col min="6" max="6" width="14.125" style="91" customWidth="1"/>
    <col min="7" max="7" width="13.75" style="91" customWidth="1"/>
    <col min="8" max="8" width="12.375" style="91" customWidth="1"/>
    <col min="9" max="16384" width="9" style="91"/>
  </cols>
  <sheetData>
    <row r="1" spans="1:8">
      <c r="A1" s="14" t="str">
        <f>[46]BS!$A$1</f>
        <v>NATIONAL INVESTMENT (UNIT) TRUST</v>
      </c>
      <c r="B1" s="97"/>
      <c r="C1" s="97"/>
      <c r="D1" s="97"/>
      <c r="E1" s="97"/>
      <c r="F1" s="98"/>
      <c r="G1" s="98"/>
      <c r="H1" s="396" t="s">
        <v>610</v>
      </c>
    </row>
    <row r="2" spans="1:8">
      <c r="A2" s="99" t="s">
        <v>81</v>
      </c>
      <c r="B2" s="99"/>
      <c r="C2" s="99"/>
      <c r="D2" s="97"/>
      <c r="E2" s="97"/>
      <c r="F2" s="98"/>
      <c r="G2" s="98"/>
      <c r="H2" s="98"/>
    </row>
    <row r="3" spans="1:8" s="90" customFormat="1">
      <c r="A3" s="99" t="s">
        <v>523</v>
      </c>
      <c r="B3" s="99"/>
      <c r="C3" s="99"/>
      <c r="D3" s="97"/>
      <c r="E3" s="97"/>
      <c r="F3" s="100"/>
      <c r="G3" s="100"/>
      <c r="H3" s="100"/>
    </row>
    <row r="4" spans="1:8" s="90" customFormat="1">
      <c r="A4" s="99" t="s">
        <v>558</v>
      </c>
      <c r="B4" s="99"/>
      <c r="C4" s="99"/>
      <c r="D4" s="97"/>
      <c r="E4" s="97"/>
      <c r="F4" s="100" t="s">
        <v>607</v>
      </c>
      <c r="G4" s="100" t="s">
        <v>608</v>
      </c>
      <c r="H4" s="100"/>
    </row>
    <row r="5" spans="1:8" ht="37.5" customHeight="1">
      <c r="A5" s="100"/>
      <c r="B5" s="100"/>
      <c r="C5" s="100"/>
      <c r="D5" s="204"/>
      <c r="E5" s="204"/>
      <c r="F5" s="250" t="s">
        <v>609</v>
      </c>
      <c r="G5" s="250" t="s">
        <v>611</v>
      </c>
      <c r="H5" s="250" t="s">
        <v>82</v>
      </c>
    </row>
    <row r="6" spans="1:8">
      <c r="A6" s="100"/>
      <c r="B6" s="100"/>
      <c r="C6" s="100"/>
      <c r="D6" s="102"/>
      <c r="E6" s="102"/>
      <c r="F6" s="205"/>
      <c r="G6" s="205"/>
      <c r="H6" s="205"/>
    </row>
    <row r="7" spans="1:8">
      <c r="A7" s="100"/>
      <c r="B7" s="100"/>
      <c r="C7" s="100"/>
      <c r="D7" s="102"/>
      <c r="E7" s="102"/>
      <c r="F7" s="206"/>
      <c r="G7" s="206"/>
      <c r="H7" s="45"/>
    </row>
    <row r="8" spans="1:8">
      <c r="A8" s="100"/>
      <c r="B8" s="100"/>
      <c r="C8" s="100"/>
      <c r="D8" s="102"/>
      <c r="E8" s="102"/>
      <c r="F8" s="206"/>
      <c r="G8" s="206"/>
      <c r="H8" s="206"/>
    </row>
    <row r="9" spans="1:8">
      <c r="A9" s="100" t="s">
        <v>88</v>
      </c>
      <c r="B9" s="100"/>
      <c r="C9" s="100"/>
      <c r="D9" s="102"/>
      <c r="E9" s="90"/>
      <c r="F9" s="102">
        <f>UHF!G9</f>
        <v>4362492</v>
      </c>
      <c r="G9" s="102">
        <v>41487495</v>
      </c>
      <c r="H9" s="102">
        <f>G36</f>
        <v>40776217</v>
      </c>
    </row>
    <row r="10" spans="1:8" s="90" customFormat="1">
      <c r="A10" s="100"/>
      <c r="B10" s="100"/>
      <c r="C10" s="100"/>
      <c r="D10" s="102"/>
      <c r="F10" s="207"/>
      <c r="G10" s="207"/>
      <c r="H10" s="207"/>
    </row>
    <row r="11" spans="1:8" s="90" customFormat="1">
      <c r="A11" s="208" t="s">
        <v>89</v>
      </c>
      <c r="B11" s="100"/>
      <c r="C11" s="100"/>
      <c r="D11" s="102"/>
      <c r="F11" s="209">
        <f>UHF!G12</f>
        <v>850127.11</v>
      </c>
      <c r="G11" s="209">
        <v>1888016</v>
      </c>
      <c r="H11" s="209">
        <f>F11-G11</f>
        <v>-1037888.89</v>
      </c>
    </row>
    <row r="12" spans="1:8" s="90" customFormat="1">
      <c r="A12" s="208"/>
      <c r="B12" s="100"/>
      <c r="C12" s="100"/>
      <c r="D12" s="102"/>
      <c r="F12" s="210"/>
      <c r="G12" s="210"/>
      <c r="H12" s="210"/>
    </row>
    <row r="13" spans="1:8" s="90" customFormat="1">
      <c r="A13" s="208" t="s">
        <v>297</v>
      </c>
      <c r="B13" s="100"/>
      <c r="C13" s="100"/>
      <c r="D13" s="102"/>
      <c r="F13" s="211">
        <f>UHF!G14</f>
        <v>-139563.02299999999</v>
      </c>
      <c r="G13" s="211">
        <v>-7763848</v>
      </c>
      <c r="H13" s="211">
        <f>F13-G13</f>
        <v>7624284.977</v>
      </c>
    </row>
    <row r="14" spans="1:8" s="90" customFormat="1">
      <c r="B14" s="100"/>
      <c r="C14" s="100"/>
      <c r="D14" s="212"/>
      <c r="F14" s="103">
        <f>SUM(F11:F13)</f>
        <v>710564.08700000006</v>
      </c>
      <c r="G14" s="103">
        <f>SUM(G11:G13)</f>
        <v>-5875832</v>
      </c>
      <c r="H14" s="103">
        <f>SUM(H11:H13)</f>
        <v>6586396.0870000003</v>
      </c>
    </row>
    <row r="15" spans="1:8" s="90" customFormat="1">
      <c r="B15" s="100"/>
      <c r="C15" s="100"/>
      <c r="D15" s="212"/>
    </row>
    <row r="16" spans="1:8" s="90" customFormat="1">
      <c r="A16" s="100" t="s">
        <v>90</v>
      </c>
      <c r="C16" s="100"/>
      <c r="D16" s="212"/>
      <c r="F16" s="213" t="e">
        <f>UHF!#REF!</f>
        <v>#REF!</v>
      </c>
      <c r="G16" s="213">
        <v>1377960</v>
      </c>
      <c r="H16" s="213" t="e">
        <f>F16-G16</f>
        <v>#REF!</v>
      </c>
    </row>
    <row r="17" spans="1:247" s="90" customFormat="1">
      <c r="A17" s="214"/>
      <c r="C17" s="100"/>
      <c r="D17" s="212"/>
      <c r="F17" s="371" t="e">
        <f>+F16+F14+F9</f>
        <v>#REF!</v>
      </c>
      <c r="G17" s="371">
        <f>G9+G14+G16</f>
        <v>36989623</v>
      </c>
      <c r="H17" s="371" t="e">
        <f>+H16+H14+H9</f>
        <v>#REF!</v>
      </c>
    </row>
    <row r="18" spans="1:247" s="90" customFormat="1">
      <c r="D18" s="215"/>
    </row>
    <row r="19" spans="1:247">
      <c r="A19" s="90" t="s">
        <v>91</v>
      </c>
      <c r="B19" s="90"/>
      <c r="C19" s="90"/>
      <c r="D19" s="215"/>
      <c r="E19" s="90"/>
      <c r="F19" s="215"/>
      <c r="G19" s="215"/>
      <c r="H19" s="215"/>
      <c r="IM19" s="216" t="s">
        <v>92</v>
      </c>
    </row>
    <row r="20" spans="1:247">
      <c r="A20" s="214" t="s">
        <v>93</v>
      </c>
      <c r="B20" s="90"/>
      <c r="C20" s="90"/>
      <c r="D20" s="215"/>
      <c r="E20" s="90"/>
      <c r="F20" s="215">
        <f>UHF!G19</f>
        <v>201</v>
      </c>
      <c r="G20" s="215">
        <v>3076302</v>
      </c>
      <c r="H20" s="215">
        <f>F20-G20</f>
        <v>-3076101</v>
      </c>
      <c r="IM20" s="216" t="s">
        <v>92</v>
      </c>
    </row>
    <row r="21" spans="1:247">
      <c r="B21" s="90"/>
      <c r="C21" s="90"/>
      <c r="D21" s="215"/>
      <c r="E21" s="90"/>
      <c r="F21" s="215"/>
      <c r="G21" s="215"/>
      <c r="H21" s="215"/>
      <c r="IM21" s="216" t="s">
        <v>92</v>
      </c>
    </row>
    <row r="22" spans="1:247">
      <c r="A22" s="217" t="s">
        <v>94</v>
      </c>
      <c r="B22" s="100"/>
      <c r="C22" s="100"/>
      <c r="D22" s="103"/>
      <c r="F22" s="218"/>
      <c r="G22" s="218"/>
      <c r="H22" s="218"/>
    </row>
    <row r="23" spans="1:247">
      <c r="A23" s="219" t="s">
        <v>95</v>
      </c>
      <c r="B23" s="100"/>
      <c r="C23" s="100"/>
      <c r="D23" s="103"/>
      <c r="F23" s="218">
        <f>UHF!G24</f>
        <v>-246515</v>
      </c>
      <c r="G23" s="218">
        <v>6472300</v>
      </c>
      <c r="H23" s="218">
        <f>F23-G23</f>
        <v>-6718815</v>
      </c>
    </row>
    <row r="24" spans="1:247" s="101" customFormat="1">
      <c r="B24" s="100"/>
      <c r="C24" s="100"/>
      <c r="D24" s="103"/>
      <c r="F24" s="218"/>
      <c r="G24" s="218"/>
      <c r="H24" s="218"/>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row>
    <row r="25" spans="1:247">
      <c r="A25" s="69" t="s">
        <v>488</v>
      </c>
      <c r="F25" s="24">
        <f>UHF!G26</f>
        <v>-537</v>
      </c>
      <c r="G25" s="24">
        <v>896642</v>
      </c>
      <c r="H25" s="220">
        <f>ROUND(F25-G25,0)</f>
        <v>-897179</v>
      </c>
    </row>
    <row r="26" spans="1:247">
      <c r="F26" s="27"/>
      <c r="G26" s="27"/>
      <c r="H26" s="221"/>
    </row>
    <row r="27" spans="1:247">
      <c r="A27" s="90" t="s">
        <v>96</v>
      </c>
      <c r="F27" s="27"/>
      <c r="G27" s="27"/>
      <c r="H27" s="221"/>
    </row>
    <row r="28" spans="1:247">
      <c r="A28" s="214" t="s">
        <v>97</v>
      </c>
      <c r="F28" s="27" t="e">
        <f>UHF!#REF!</f>
        <v>#REF!</v>
      </c>
      <c r="G28" s="27">
        <v>257237</v>
      </c>
      <c r="H28" s="221" t="e">
        <f>ROUND(F28-G28,0)</f>
        <v>#REF!</v>
      </c>
    </row>
    <row r="29" spans="1:247">
      <c r="A29" s="214"/>
      <c r="F29" s="27"/>
      <c r="G29" s="27"/>
      <c r="H29" s="221"/>
    </row>
    <row r="30" spans="1:247">
      <c r="A30" s="90" t="s">
        <v>98</v>
      </c>
      <c r="F30" s="27">
        <f>UHF!G28</f>
        <v>12583</v>
      </c>
      <c r="G30" s="27">
        <v>-2118169</v>
      </c>
      <c r="H30" s="221">
        <f>ROUND(F30-G30,0)</f>
        <v>2130752</v>
      </c>
    </row>
    <row r="31" spans="1:247">
      <c r="F31" s="27"/>
      <c r="G31" s="27"/>
      <c r="H31" s="221"/>
    </row>
    <row r="32" spans="1:247">
      <c r="A32" s="222" t="s">
        <v>99</v>
      </c>
      <c r="F32" s="27"/>
      <c r="G32" s="27"/>
      <c r="H32" s="221"/>
    </row>
    <row r="33" spans="1:247">
      <c r="A33" s="35"/>
      <c r="F33" s="223" t="e">
        <f>UHF!#REF!</f>
        <v>#REF!</v>
      </c>
      <c r="G33" s="223">
        <v>-4797718</v>
      </c>
      <c r="H33" s="224" t="e">
        <f>F33-G33</f>
        <v>#REF!</v>
      </c>
    </row>
    <row r="34" spans="1:247">
      <c r="F34" s="225" t="e">
        <f>SUM(F25:F33)</f>
        <v>#REF!</v>
      </c>
      <c r="G34" s="225">
        <f>SUM(G25:G33)</f>
        <v>-5762008</v>
      </c>
      <c r="H34" s="105" t="e">
        <f>ROUND(SUM(H25:H33),0)</f>
        <v>#REF!</v>
      </c>
    </row>
    <row r="35" spans="1:247">
      <c r="F35" s="90"/>
      <c r="G35" s="90"/>
    </row>
    <row r="36" spans="1:247" s="101" customFormat="1" ht="12.75" thickBot="1">
      <c r="A36" s="226" t="s">
        <v>158</v>
      </c>
      <c r="B36" s="97"/>
      <c r="C36" s="97"/>
      <c r="D36" s="103"/>
      <c r="F36" s="372" t="e">
        <f>F17+F20+F23+F34</f>
        <v>#REF!</v>
      </c>
      <c r="G36" s="372">
        <f>ROUNDUP(G17+G20+G23+G34,0)</f>
        <v>40776217</v>
      </c>
      <c r="H36" s="372" t="e">
        <f>ROUND(H17+H20+H23+H34,0)</f>
        <v>#REF!</v>
      </c>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row>
    <row r="37" spans="1:247" s="101" customFormat="1" ht="12.75" thickTop="1">
      <c r="A37" s="104"/>
      <c r="B37" s="104"/>
      <c r="C37" s="104"/>
      <c r="D37" s="104"/>
      <c r="E37" s="104"/>
      <c r="F37" s="104"/>
      <c r="G37" s="104"/>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row>
    <row r="38" spans="1:247" s="101" customFormat="1">
      <c r="A38" s="104"/>
      <c r="B38" s="104"/>
      <c r="C38" s="104"/>
      <c r="D38" s="104"/>
      <c r="E38" s="104"/>
      <c r="F38" s="137"/>
      <c r="G38" s="137"/>
      <c r="H38" s="137"/>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row>
    <row r="39" spans="1:247" s="16" customFormat="1">
      <c r="E39" s="17"/>
      <c r="F39" s="25"/>
      <c r="G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row>
    <row r="40" spans="1:247" s="16" customFormat="1">
      <c r="E40" s="17"/>
      <c r="F40" s="18"/>
      <c r="G40" s="18"/>
      <c r="H40" s="102"/>
      <c r="I40" s="91"/>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row>
    <row r="41" spans="1:247" s="16" customFormat="1">
      <c r="E41" s="17"/>
      <c r="F41" s="25"/>
      <c r="G41" s="25"/>
      <c r="H41" s="102"/>
      <c r="I41" s="91"/>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row>
    <row r="42" spans="1:247" s="38" customFormat="1">
      <c r="E42" s="48"/>
      <c r="F42" s="18"/>
      <c r="G42" s="18"/>
      <c r="H42" s="25"/>
      <c r="I42" s="25"/>
    </row>
    <row r="43" spans="1:247" s="38" customFormat="1">
      <c r="E43" s="48"/>
      <c r="F43" s="18"/>
      <c r="G43" s="18"/>
      <c r="H43" s="25"/>
      <c r="I43" s="25"/>
    </row>
    <row r="44" spans="1:247" s="38" customFormat="1">
      <c r="E44" s="48"/>
      <c r="F44" s="18"/>
      <c r="G44" s="18"/>
      <c r="H44" s="51"/>
    </row>
    <row r="45" spans="1:247" s="38" customFormat="1">
      <c r="E45" s="48"/>
      <c r="F45" s="18"/>
      <c r="G45" s="18"/>
      <c r="H45" s="51"/>
    </row>
    <row r="46" spans="1:247" s="38" customFormat="1">
      <c r="E46" s="48"/>
      <c r="F46" s="18"/>
      <c r="G46" s="18"/>
      <c r="H46" s="51"/>
    </row>
    <row r="47" spans="1:247">
      <c r="H47" s="51"/>
      <c r="I47" s="38"/>
    </row>
    <row r="48" spans="1:247">
      <c r="H48" s="51"/>
      <c r="I48" s="38"/>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pageSetUpPr fitToPage="1"/>
  </sheetPr>
  <dimension ref="A1:H333"/>
  <sheetViews>
    <sheetView view="pageBreakPreview" zoomScaleNormal="100" zoomScaleSheetLayoutView="100" workbookViewId="0">
      <selection activeCell="I1" sqref="I1:N1048576"/>
    </sheetView>
  </sheetViews>
  <sheetFormatPr defaultRowHeight="15.75"/>
  <cols>
    <col min="1" max="1" width="5.125" style="16" customWidth="1"/>
    <col min="2" max="2" width="3.625" style="16" customWidth="1"/>
    <col min="3" max="3" width="44.75" style="16" customWidth="1"/>
    <col min="4" max="4" width="6.875" style="16" customWidth="1"/>
    <col min="5" max="5" width="4.875" customWidth="1"/>
    <col min="6" max="6" width="1.25" style="21" customWidth="1"/>
    <col min="7" max="7" width="14.875" style="16" customWidth="1"/>
    <col min="8" max="8" width="1.25" style="21" customWidth="1"/>
    <col min="9" max="16384" width="9" style="38"/>
  </cols>
  <sheetData>
    <row r="1" spans="1:8">
      <c r="A1" s="14" t="s">
        <v>657</v>
      </c>
      <c r="B1" s="14"/>
      <c r="C1" s="14"/>
      <c r="D1" s="14"/>
      <c r="F1" s="14"/>
      <c r="G1" s="14"/>
      <c r="H1" s="14"/>
    </row>
    <row r="2" spans="1:8">
      <c r="A2" s="520" t="s">
        <v>807</v>
      </c>
      <c r="B2" s="14"/>
      <c r="C2" s="14"/>
      <c r="D2" s="14"/>
      <c r="F2" s="14"/>
      <c r="G2" s="14"/>
      <c r="H2" s="14"/>
    </row>
    <row r="3" spans="1:8">
      <c r="A3" s="14" t="s">
        <v>677</v>
      </c>
      <c r="B3" s="14"/>
      <c r="C3" s="14"/>
      <c r="D3" s="14"/>
      <c r="F3" s="14"/>
      <c r="G3" s="14"/>
      <c r="H3" s="14"/>
    </row>
    <row r="4" spans="1:8">
      <c r="A4" s="14"/>
      <c r="B4" s="14"/>
      <c r="C4" s="14"/>
      <c r="D4" s="14"/>
      <c r="F4" s="524"/>
      <c r="G4" s="527" t="s">
        <v>662</v>
      </c>
      <c r="H4" s="14"/>
    </row>
    <row r="5" spans="1:8" s="145" customFormat="1" ht="12">
      <c r="A5" s="39"/>
      <c r="B5" s="39"/>
      <c r="C5" s="39"/>
      <c r="D5" s="46"/>
      <c r="F5" s="298"/>
      <c r="G5" s="527" t="s">
        <v>663</v>
      </c>
      <c r="H5" s="147"/>
    </row>
    <row r="6" spans="1:8" s="145" customFormat="1" ht="12">
      <c r="A6" s="39"/>
      <c r="B6" s="39"/>
      <c r="C6" s="39"/>
      <c r="D6" s="435"/>
      <c r="F6" s="539"/>
      <c r="G6" s="527" t="s">
        <v>404</v>
      </c>
      <c r="H6" s="147"/>
    </row>
    <row r="7" spans="1:8" s="145" customFormat="1" ht="12">
      <c r="A7" s="32" t="s">
        <v>197</v>
      </c>
      <c r="B7" s="38"/>
      <c r="C7" s="38"/>
      <c r="D7" s="38"/>
      <c r="F7" s="540"/>
      <c r="G7" s="526" t="s">
        <v>530</v>
      </c>
      <c r="H7" s="401"/>
    </row>
    <row r="8" spans="1:8" s="145" customFormat="1" ht="8.1" customHeight="1">
      <c r="A8" s="35"/>
      <c r="B8" s="16"/>
      <c r="C8" s="16"/>
      <c r="D8" s="21"/>
      <c r="F8" s="21"/>
      <c r="G8" s="18"/>
      <c r="H8" s="173"/>
    </row>
    <row r="9" spans="1:8" s="145" customFormat="1" ht="12">
      <c r="A9" s="222" t="s">
        <v>699</v>
      </c>
      <c r="B9" s="16"/>
      <c r="C9" s="16"/>
      <c r="D9" s="21"/>
      <c r="F9" s="21"/>
      <c r="G9" s="18">
        <v>12046</v>
      </c>
      <c r="H9" s="149"/>
    </row>
    <row r="10" spans="1:8" s="145" customFormat="1" ht="2.25" customHeight="1">
      <c r="A10" s="35"/>
      <c r="B10" s="16"/>
      <c r="C10" s="16"/>
      <c r="D10" s="21"/>
      <c r="F10" s="21"/>
      <c r="G10" s="18"/>
      <c r="H10" s="149"/>
    </row>
    <row r="11" spans="1:8" s="145" customFormat="1" ht="12">
      <c r="A11" s="235" t="s">
        <v>201</v>
      </c>
      <c r="B11" s="16"/>
      <c r="C11" s="16"/>
      <c r="D11" s="21"/>
      <c r="F11" s="21"/>
      <c r="G11" s="18"/>
      <c r="H11" s="149"/>
    </row>
    <row r="12" spans="1:8" s="145" customFormat="1" ht="12">
      <c r="A12" s="214" t="s">
        <v>504</v>
      </c>
      <c r="B12" s="16"/>
      <c r="C12" s="16"/>
      <c r="D12" s="21"/>
      <c r="F12" s="21"/>
      <c r="G12" s="18"/>
      <c r="H12" s="149"/>
    </row>
    <row r="13" spans="1:8" s="145" customFormat="1" ht="12">
      <c r="A13" s="239" t="s">
        <v>762</v>
      </c>
      <c r="B13" s="16"/>
      <c r="C13" s="16"/>
      <c r="D13" s="21"/>
      <c r="F13" s="21"/>
      <c r="G13" s="18">
        <v>201</v>
      </c>
      <c r="H13" s="149"/>
    </row>
    <row r="14" spans="1:8" s="145" customFormat="1" ht="8.1" customHeight="1">
      <c r="A14" s="239"/>
      <c r="B14" s="16"/>
      <c r="C14" s="16"/>
      <c r="D14" s="21"/>
      <c r="F14" s="21"/>
      <c r="G14" s="18"/>
      <c r="H14" s="149"/>
    </row>
    <row r="15" spans="1:8" s="145" customFormat="1" ht="12" hidden="1">
      <c r="A15" s="240" t="s">
        <v>54</v>
      </c>
      <c r="B15" s="16"/>
      <c r="C15" s="16"/>
      <c r="D15" s="21"/>
      <c r="F15" s="21"/>
      <c r="G15" s="18">
        <v>0</v>
      </c>
      <c r="H15" s="149"/>
    </row>
    <row r="16" spans="1:8" s="145" customFormat="1" ht="12" hidden="1">
      <c r="A16" s="192" t="s">
        <v>168</v>
      </c>
      <c r="B16" s="16"/>
      <c r="C16" s="16"/>
      <c r="D16" s="21"/>
      <c r="F16" s="21"/>
      <c r="G16" s="18">
        <v>0</v>
      </c>
      <c r="H16" s="149"/>
    </row>
    <row r="17" spans="1:8" s="145" customFormat="1" ht="12" hidden="1">
      <c r="A17" s="214" t="s">
        <v>568</v>
      </c>
      <c r="B17" s="16"/>
      <c r="C17" s="16"/>
      <c r="D17" s="21"/>
      <c r="F17" s="21"/>
      <c r="G17" s="18">
        <v>0</v>
      </c>
      <c r="H17" s="149"/>
    </row>
    <row r="18" spans="1:8" s="145" customFormat="1" ht="12" customHeight="1">
      <c r="A18" s="32"/>
      <c r="B18" s="337"/>
      <c r="C18" s="337"/>
      <c r="D18" s="337"/>
      <c r="F18" s="406"/>
      <c r="G18" s="108">
        <v>12247</v>
      </c>
      <c r="H18" s="151"/>
    </row>
    <row r="19" spans="1:8" s="145" customFormat="1" ht="12">
      <c r="A19" s="241" t="s">
        <v>41</v>
      </c>
      <c r="B19" s="337"/>
      <c r="C19" s="337"/>
      <c r="D19" s="337"/>
      <c r="F19" s="406"/>
      <c r="G19" s="18"/>
      <c r="H19" s="151"/>
    </row>
    <row r="20" spans="1:8" s="145" customFormat="1" ht="12">
      <c r="A20" s="237"/>
      <c r="B20" s="61"/>
      <c r="C20" s="61"/>
      <c r="D20" s="407"/>
      <c r="F20" s="406"/>
      <c r="G20" s="24"/>
      <c r="H20" s="151"/>
    </row>
    <row r="21" spans="1:8" s="145" customFormat="1" ht="12">
      <c r="A21" s="242" t="s">
        <v>111</v>
      </c>
      <c r="B21" s="337"/>
      <c r="C21" s="337"/>
      <c r="D21" s="56"/>
      <c r="F21" s="42"/>
      <c r="G21" s="27">
        <v>-823932</v>
      </c>
      <c r="H21" s="151"/>
    </row>
    <row r="22" spans="1:8" s="145" customFormat="1" ht="12">
      <c r="A22" s="242" t="s">
        <v>524</v>
      </c>
      <c r="B22" s="337"/>
      <c r="C22" s="337"/>
      <c r="D22" s="56"/>
      <c r="F22" s="42"/>
      <c r="G22" s="27">
        <v>-50283</v>
      </c>
      <c r="H22" s="151"/>
    </row>
    <row r="23" spans="1:8" s="145" customFormat="1" ht="12">
      <c r="A23" s="242" t="s">
        <v>310</v>
      </c>
      <c r="B23" s="337"/>
      <c r="C23" s="337"/>
      <c r="D23" s="56"/>
      <c r="F23" s="42"/>
      <c r="G23" s="27">
        <v>252</v>
      </c>
      <c r="H23" s="151"/>
    </row>
    <row r="24" spans="1:8" s="145" customFormat="1" ht="12">
      <c r="A24" s="38"/>
      <c r="B24" s="61"/>
      <c r="C24" s="61"/>
      <c r="D24" s="407"/>
      <c r="F24" s="406"/>
      <c r="G24" s="108">
        <v>-873963</v>
      </c>
      <c r="H24" s="151"/>
    </row>
    <row r="25" spans="1:8" s="145" customFormat="1" ht="12">
      <c r="A25" s="241" t="s">
        <v>174</v>
      </c>
      <c r="B25" s="61"/>
      <c r="C25" s="61"/>
      <c r="D25" s="407"/>
      <c r="F25" s="406"/>
      <c r="G25" s="25"/>
      <c r="H25" s="151"/>
    </row>
    <row r="26" spans="1:8" s="145" customFormat="1" ht="12">
      <c r="A26" s="242" t="s">
        <v>442</v>
      </c>
      <c r="B26" s="61"/>
      <c r="C26" s="61"/>
      <c r="D26" s="407"/>
      <c r="F26" s="406"/>
      <c r="G26" s="25"/>
      <c r="H26" s="151"/>
    </row>
    <row r="27" spans="1:8" s="145" customFormat="1" ht="12">
      <c r="A27" s="408" t="s">
        <v>443</v>
      </c>
      <c r="B27" s="61"/>
      <c r="C27" s="61"/>
      <c r="D27" s="407"/>
      <c r="F27" s="406"/>
      <c r="G27" s="24">
        <v>1385</v>
      </c>
      <c r="H27" s="151"/>
    </row>
    <row r="28" spans="1:8" s="145" customFormat="1" ht="12">
      <c r="A28" s="16" t="s">
        <v>630</v>
      </c>
      <c r="B28" s="61"/>
      <c r="C28" s="61"/>
      <c r="D28" s="407"/>
      <c r="F28" s="406"/>
      <c r="G28" s="27">
        <v>-46</v>
      </c>
      <c r="H28" s="151"/>
    </row>
    <row r="29" spans="1:8" s="145" customFormat="1" ht="12">
      <c r="A29" s="16" t="s">
        <v>313</v>
      </c>
      <c r="B29" s="61"/>
      <c r="C29" s="61"/>
      <c r="D29" s="407"/>
      <c r="F29" s="406"/>
      <c r="G29" s="27">
        <v>647</v>
      </c>
      <c r="H29" s="151"/>
    </row>
    <row r="30" spans="1:8" s="145" customFormat="1" ht="12">
      <c r="A30" s="16" t="s">
        <v>672</v>
      </c>
      <c r="B30" s="61"/>
      <c r="C30" s="61"/>
      <c r="D30" s="407"/>
      <c r="F30" s="406"/>
      <c r="G30" s="27">
        <v>946</v>
      </c>
      <c r="H30" s="151"/>
    </row>
    <row r="31" spans="1:8" s="145" customFormat="1" ht="12">
      <c r="A31" s="16" t="s">
        <v>571</v>
      </c>
      <c r="B31" s="61"/>
      <c r="C31" s="61"/>
      <c r="D31" s="407"/>
      <c r="F31" s="406"/>
      <c r="G31" s="27">
        <v>-127994</v>
      </c>
      <c r="H31" s="151"/>
    </row>
    <row r="32" spans="1:8" s="145" customFormat="1" ht="12">
      <c r="A32" s="16" t="s">
        <v>191</v>
      </c>
      <c r="B32" s="61"/>
      <c r="C32" s="61"/>
      <c r="D32" s="407"/>
      <c r="F32" s="406"/>
      <c r="G32" s="29">
        <v>1618</v>
      </c>
      <c r="H32" s="151"/>
    </row>
    <row r="33" spans="1:8" s="145" customFormat="1" ht="12">
      <c r="A33" s="241"/>
      <c r="B33" s="61"/>
      <c r="C33" s="61"/>
      <c r="D33" s="407"/>
      <c r="F33" s="406"/>
      <c r="G33" s="25">
        <v>-123444</v>
      </c>
      <c r="H33" s="151"/>
    </row>
    <row r="34" spans="1:8" s="145" customFormat="1" ht="12">
      <c r="A34" s="192"/>
      <c r="B34" s="61"/>
      <c r="C34" s="61"/>
      <c r="D34" s="407"/>
      <c r="F34" s="406"/>
      <c r="G34" s="25"/>
      <c r="H34" s="151"/>
    </row>
    <row r="35" spans="1:8" s="145" customFormat="1" ht="12">
      <c r="A35" s="244" t="s">
        <v>704</v>
      </c>
      <c r="B35" s="61"/>
      <c r="C35" s="61"/>
      <c r="D35" s="407"/>
      <c r="F35" s="42"/>
      <c r="G35" s="108">
        <v>-985160</v>
      </c>
      <c r="H35" s="151"/>
    </row>
    <row r="36" spans="1:8" s="145" customFormat="1" ht="3.75" customHeight="1">
      <c r="A36" s="244"/>
      <c r="B36" s="61"/>
      <c r="C36" s="61"/>
      <c r="D36" s="407"/>
      <c r="F36" s="42"/>
      <c r="G36" s="25"/>
      <c r="H36" s="151"/>
    </row>
    <row r="37" spans="1:8" s="145" customFormat="1" ht="12">
      <c r="A37" s="244" t="s">
        <v>341</v>
      </c>
      <c r="B37" s="61"/>
      <c r="C37" s="61"/>
      <c r="D37" s="407"/>
      <c r="F37" s="42"/>
      <c r="G37" s="25"/>
      <c r="H37" s="151"/>
    </row>
    <row r="38" spans="1:8" s="145" customFormat="1" ht="5.25" customHeight="1">
      <c r="A38" s="244"/>
      <c r="B38" s="61"/>
      <c r="C38" s="61"/>
      <c r="D38" s="407"/>
      <c r="F38" s="42"/>
      <c r="G38" s="25"/>
      <c r="H38" s="151"/>
    </row>
    <row r="39" spans="1:8" s="145" customFormat="1" ht="12">
      <c r="A39" s="90" t="s">
        <v>705</v>
      </c>
      <c r="B39" s="61"/>
      <c r="C39" s="61"/>
      <c r="D39" s="407"/>
      <c r="F39" s="42"/>
      <c r="G39" s="24">
        <v>850127.11</v>
      </c>
      <c r="H39" s="151"/>
    </row>
    <row r="40" spans="1:8" s="145" customFormat="1" ht="12">
      <c r="A40" s="90" t="s">
        <v>706</v>
      </c>
      <c r="B40" s="61"/>
      <c r="C40" s="61"/>
      <c r="D40" s="407"/>
      <c r="F40" s="42"/>
      <c r="G40" s="29">
        <v>-139563.02299999999</v>
      </c>
      <c r="H40" s="151"/>
    </row>
    <row r="41" spans="1:8" s="145" customFormat="1" ht="12">
      <c r="A41" s="245" t="s">
        <v>707</v>
      </c>
      <c r="B41" s="61"/>
      <c r="C41" s="61"/>
      <c r="D41" s="407"/>
      <c r="F41" s="42"/>
      <c r="G41" s="25">
        <v>710564</v>
      </c>
      <c r="H41" s="151"/>
    </row>
    <row r="42" spans="1:8" s="145" customFormat="1" ht="8.1" customHeight="1">
      <c r="A42" s="208"/>
      <c r="B42" s="61"/>
      <c r="C42" s="61"/>
      <c r="D42" s="407"/>
      <c r="F42" s="42"/>
      <c r="G42" s="25"/>
      <c r="H42" s="151"/>
    </row>
    <row r="43" spans="1:8" s="145" customFormat="1" ht="12">
      <c r="A43" s="244" t="s">
        <v>626</v>
      </c>
      <c r="B43" s="61"/>
      <c r="C43" s="61"/>
      <c r="D43" s="407"/>
      <c r="F43" s="42"/>
      <c r="G43" s="25"/>
      <c r="H43" s="151"/>
    </row>
    <row r="44" spans="1:8" s="145" customFormat="1" ht="12">
      <c r="A44" s="246" t="s">
        <v>509</v>
      </c>
      <c r="B44" s="61"/>
      <c r="C44" s="61"/>
      <c r="D44" s="407"/>
      <c r="F44" s="42"/>
      <c r="G44" s="108">
        <v>-274596</v>
      </c>
      <c r="H44" s="151"/>
    </row>
    <row r="45" spans="1:8" s="145" customFormat="1" ht="8.1" customHeight="1">
      <c r="A45" s="240"/>
      <c r="B45" s="61"/>
      <c r="C45" s="61"/>
      <c r="D45" s="407"/>
      <c r="F45" s="42"/>
      <c r="G45" s="25"/>
      <c r="H45" s="151"/>
    </row>
    <row r="46" spans="1:8" s="145" customFormat="1" ht="12">
      <c r="A46" s="90" t="s">
        <v>408</v>
      </c>
      <c r="B46" s="61"/>
      <c r="C46" s="61"/>
      <c r="D46" s="407"/>
      <c r="F46" s="42"/>
      <c r="G46" s="18">
        <v>1340436</v>
      </c>
      <c r="H46" s="151"/>
    </row>
    <row r="47" spans="1:8" s="145" customFormat="1" ht="8.1" customHeight="1">
      <c r="A47" s="90"/>
      <c r="B47" s="61"/>
      <c r="C47" s="61"/>
      <c r="D47" s="407"/>
      <c r="F47" s="42"/>
      <c r="G47" s="18"/>
      <c r="H47" s="151"/>
    </row>
    <row r="48" spans="1:8" s="145" customFormat="1" ht="12.75" thickBot="1">
      <c r="A48" s="244" t="s">
        <v>409</v>
      </c>
      <c r="B48" s="61"/>
      <c r="C48" s="61"/>
      <c r="D48" s="61"/>
      <c r="F48" s="25"/>
      <c r="G48" s="33">
        <v>1065840</v>
      </c>
      <c r="H48" s="151"/>
    </row>
    <row r="49" spans="1:8" s="145" customFormat="1" ht="8.1" customHeight="1" thickTop="1">
      <c r="A49" s="90"/>
      <c r="B49" s="61"/>
      <c r="C49" s="61"/>
      <c r="D49" s="61"/>
      <c r="F49" s="25"/>
      <c r="G49" s="18"/>
      <c r="H49" s="151"/>
    </row>
    <row r="50" spans="1:8" s="145" customFormat="1" ht="12" hidden="1">
      <c r="A50" s="244" t="s">
        <v>409</v>
      </c>
      <c r="B50" s="61"/>
      <c r="C50" s="61"/>
      <c r="D50" s="61"/>
      <c r="F50" s="25"/>
      <c r="G50" s="18"/>
      <c r="H50" s="151"/>
    </row>
    <row r="51" spans="1:8" s="145" customFormat="1" ht="12" hidden="1">
      <c r="A51" s="16" t="s">
        <v>361</v>
      </c>
      <c r="B51" s="61"/>
      <c r="C51" s="61"/>
      <c r="D51" s="23"/>
      <c r="F51" s="25"/>
      <c r="G51" s="18">
        <v>1065840</v>
      </c>
      <c r="H51" s="151"/>
    </row>
    <row r="52" spans="1:8" s="145" customFormat="1" ht="12" hidden="1">
      <c r="A52" s="16" t="s">
        <v>391</v>
      </c>
      <c r="B52" s="61"/>
      <c r="C52" s="61"/>
      <c r="D52" s="94"/>
      <c r="F52" s="25"/>
      <c r="G52" s="18">
        <v>0</v>
      </c>
      <c r="H52" s="151"/>
    </row>
    <row r="53" spans="1:8" s="145" customFormat="1" ht="12.75" hidden="1" thickBot="1">
      <c r="A53" s="38"/>
      <c r="B53" s="61"/>
      <c r="C53" s="182"/>
      <c r="D53" s="61"/>
      <c r="F53" s="25"/>
      <c r="G53" s="33">
        <v>1065840</v>
      </c>
      <c r="H53" s="151"/>
    </row>
    <row r="54" spans="1:8" s="145" customFormat="1" ht="6.75" customHeight="1">
      <c r="A54" s="63"/>
      <c r="B54" s="61"/>
      <c r="C54" s="182"/>
      <c r="D54" s="61"/>
      <c r="F54" s="55"/>
      <c r="G54" s="26"/>
      <c r="H54" s="55"/>
    </row>
    <row r="55" spans="1:8">
      <c r="A55" s="71" t="s">
        <v>802</v>
      </c>
      <c r="B55" s="296"/>
      <c r="C55" s="296"/>
      <c r="D55" s="296"/>
      <c r="F55" s="296"/>
      <c r="G55" s="296"/>
      <c r="H55" s="25"/>
    </row>
    <row r="56" spans="1:8" s="16" customFormat="1" ht="12">
      <c r="F56" s="293"/>
      <c r="G56" s="293"/>
      <c r="H56" s="25"/>
    </row>
    <row r="57" spans="1:8" s="16" customFormat="1" ht="12">
      <c r="F57" s="293"/>
      <c r="G57" s="293"/>
      <c r="H57" s="25"/>
    </row>
    <row r="58" spans="1:8" s="16" customFormat="1" ht="12">
      <c r="F58" s="293"/>
      <c r="G58" s="293"/>
      <c r="H58" s="25"/>
    </row>
    <row r="59" spans="1:8" s="16" customFormat="1" ht="12">
      <c r="F59" s="293"/>
      <c r="G59" s="293"/>
      <c r="H59" s="25"/>
    </row>
    <row r="60" spans="1:8" s="16" customFormat="1" ht="6" customHeight="1">
      <c r="F60" s="292"/>
      <c r="G60" s="313"/>
      <c r="H60" s="25"/>
    </row>
    <row r="61" spans="1:8" s="16" customFormat="1" ht="12">
      <c r="A61" s="297" t="s">
        <v>803</v>
      </c>
      <c r="B61" s="64"/>
      <c r="C61" s="14"/>
      <c r="D61" s="14"/>
      <c r="F61" s="15"/>
      <c r="G61" s="15"/>
      <c r="H61" s="39"/>
    </row>
    <row r="62" spans="1:8" s="16" customFormat="1" ht="12">
      <c r="A62" s="297" t="s">
        <v>219</v>
      </c>
      <c r="B62" s="64"/>
      <c r="C62" s="14"/>
      <c r="D62" s="14"/>
      <c r="F62" s="15"/>
      <c r="G62" s="15"/>
      <c r="H62" s="39"/>
    </row>
    <row r="63" spans="1:8" s="16" customFormat="1" ht="12">
      <c r="A63" s="64"/>
      <c r="B63" s="64"/>
      <c r="C63" s="64"/>
      <c r="D63" s="14"/>
      <c r="F63" s="15"/>
      <c r="G63" s="15"/>
      <c r="H63" s="15"/>
    </row>
    <row r="64" spans="1:8" s="16" customFormat="1" ht="5.25" customHeight="1">
      <c r="A64" s="64"/>
      <c r="B64" s="64"/>
      <c r="C64" s="64"/>
      <c r="D64" s="14"/>
      <c r="F64" s="15"/>
      <c r="G64" s="15"/>
      <c r="H64" s="15"/>
    </row>
    <row r="65" spans="1:8" s="16" customFormat="1" ht="12">
      <c r="A65" s="81" t="s">
        <v>812</v>
      </c>
      <c r="B65" s="64"/>
      <c r="C65" s="64"/>
      <c r="D65" s="14"/>
      <c r="F65" s="39"/>
      <c r="G65" s="39"/>
      <c r="H65" s="39"/>
    </row>
    <row r="66" spans="1:8" s="42" customFormat="1" ht="12">
      <c r="A66" s="297" t="s">
        <v>199</v>
      </c>
      <c r="B66" s="40"/>
      <c r="C66" s="40"/>
      <c r="D66" s="40"/>
      <c r="F66" s="312"/>
      <c r="G66" s="312"/>
      <c r="H66" s="312"/>
    </row>
    <row r="67" spans="1:8">
      <c r="G67" s="18"/>
    </row>
    <row r="68" spans="1:8">
      <c r="G68" s="18"/>
    </row>
    <row r="69" spans="1:8">
      <c r="G69" s="18"/>
    </row>
    <row r="70" spans="1:8">
      <c r="G70" s="18"/>
    </row>
    <row r="71" spans="1:8">
      <c r="G71" s="18"/>
    </row>
    <row r="72" spans="1:8">
      <c r="G72" s="18"/>
    </row>
    <row r="73" spans="1:8">
      <c r="G73" s="18"/>
    </row>
    <row r="74" spans="1:8">
      <c r="G74" s="18"/>
    </row>
    <row r="75" spans="1:8">
      <c r="G75" s="18"/>
    </row>
    <row r="76" spans="1:8">
      <c r="G76" s="18"/>
    </row>
    <row r="77" spans="1:8">
      <c r="G77" s="18"/>
    </row>
    <row r="78" spans="1:8">
      <c r="G78" s="18"/>
    </row>
    <row r="79" spans="1:8">
      <c r="G79" s="18"/>
    </row>
    <row r="80" spans="1:8">
      <c r="G80" s="18"/>
    </row>
    <row r="81" spans="7:7">
      <c r="G81" s="18"/>
    </row>
    <row r="82" spans="7:7">
      <c r="G82" s="18"/>
    </row>
    <row r="83" spans="7:7">
      <c r="G83" s="18"/>
    </row>
    <row r="84" spans="7:7">
      <c r="G84" s="18"/>
    </row>
    <row r="85" spans="7:7">
      <c r="G85" s="18"/>
    </row>
    <row r="86" spans="7:7">
      <c r="G86" s="18"/>
    </row>
    <row r="87" spans="7:7">
      <c r="G87" s="18"/>
    </row>
    <row r="88" spans="7:7">
      <c r="G88" s="18"/>
    </row>
    <row r="89" spans="7:7">
      <c r="G89" s="18"/>
    </row>
    <row r="90" spans="7:7">
      <c r="G90" s="18"/>
    </row>
    <row r="91" spans="7:7">
      <c r="G91" s="18"/>
    </row>
    <row r="92" spans="7:7">
      <c r="G92" s="18"/>
    </row>
    <row r="93" spans="7:7">
      <c r="G93" s="18"/>
    </row>
    <row r="94" spans="7:7">
      <c r="G94" s="18"/>
    </row>
    <row r="95" spans="7:7">
      <c r="G95" s="18"/>
    </row>
    <row r="96" spans="7:7">
      <c r="G96" s="18"/>
    </row>
    <row r="97" spans="7:7">
      <c r="G97" s="18"/>
    </row>
    <row r="98" spans="7:7">
      <c r="G98" s="18"/>
    </row>
    <row r="99" spans="7:7">
      <c r="G99" s="18"/>
    </row>
    <row r="100" spans="7:7">
      <c r="G100" s="18"/>
    </row>
    <row r="101" spans="7:7">
      <c r="G101" s="18"/>
    </row>
    <row r="102" spans="7:7">
      <c r="G102" s="18"/>
    </row>
    <row r="103" spans="7:7">
      <c r="G103" s="18"/>
    </row>
    <row r="104" spans="7:7">
      <c r="G104" s="18"/>
    </row>
    <row r="105" spans="7:7">
      <c r="G105" s="18"/>
    </row>
    <row r="106" spans="7:7">
      <c r="G106" s="18"/>
    </row>
    <row r="107" spans="7:7">
      <c r="G107" s="18"/>
    </row>
    <row r="108" spans="7:7">
      <c r="G108" s="18"/>
    </row>
    <row r="109" spans="7:7">
      <c r="G109" s="18"/>
    </row>
    <row r="110" spans="7:7">
      <c r="G110" s="18"/>
    </row>
    <row r="111" spans="7:7">
      <c r="G111" s="18"/>
    </row>
    <row r="112" spans="7:7">
      <c r="G112" s="18"/>
    </row>
    <row r="113" spans="7:7">
      <c r="G113" s="18"/>
    </row>
    <row r="114" spans="7:7">
      <c r="G114" s="18"/>
    </row>
    <row r="115" spans="7:7">
      <c r="G115" s="18"/>
    </row>
    <row r="116" spans="7:7">
      <c r="G116" s="18"/>
    </row>
    <row r="117" spans="7:7">
      <c r="G117" s="18"/>
    </row>
    <row r="118" spans="7:7">
      <c r="G118" s="18"/>
    </row>
    <row r="119" spans="7:7">
      <c r="G119" s="18"/>
    </row>
    <row r="120" spans="7:7">
      <c r="G120" s="18"/>
    </row>
    <row r="121" spans="7:7">
      <c r="G121" s="18"/>
    </row>
    <row r="122" spans="7:7">
      <c r="G122" s="18"/>
    </row>
    <row r="123" spans="7:7">
      <c r="G123" s="18"/>
    </row>
    <row r="124" spans="7:7">
      <c r="G124" s="18"/>
    </row>
    <row r="125" spans="7:7">
      <c r="G125" s="18"/>
    </row>
    <row r="126" spans="7:7">
      <c r="G126" s="18"/>
    </row>
    <row r="127" spans="7:7">
      <c r="G127" s="18"/>
    </row>
    <row r="128" spans="7:7">
      <c r="G128" s="18"/>
    </row>
    <row r="129" spans="7:7">
      <c r="G129" s="18"/>
    </row>
    <row r="130" spans="7:7">
      <c r="G130" s="18"/>
    </row>
    <row r="131" spans="7:7">
      <c r="G131" s="18"/>
    </row>
    <row r="132" spans="7:7">
      <c r="G132" s="18"/>
    </row>
    <row r="133" spans="7:7">
      <c r="G133" s="18"/>
    </row>
    <row r="134" spans="7:7">
      <c r="G134" s="18"/>
    </row>
    <row r="135" spans="7:7">
      <c r="G135" s="18"/>
    </row>
    <row r="136" spans="7:7">
      <c r="G136" s="18"/>
    </row>
    <row r="137" spans="7:7">
      <c r="G137" s="18"/>
    </row>
    <row r="138" spans="7:7">
      <c r="G138" s="18"/>
    </row>
    <row r="139" spans="7:7">
      <c r="G139" s="18"/>
    </row>
    <row r="140" spans="7:7">
      <c r="G140" s="18"/>
    </row>
    <row r="141" spans="7:7">
      <c r="G141" s="18"/>
    </row>
    <row r="142" spans="7:7">
      <c r="G142" s="18"/>
    </row>
    <row r="143" spans="7:7">
      <c r="G143" s="18"/>
    </row>
    <row r="144" spans="7:7">
      <c r="G144" s="18"/>
    </row>
    <row r="145" spans="7:7">
      <c r="G145" s="18"/>
    </row>
    <row r="146" spans="7:7">
      <c r="G146" s="18"/>
    </row>
    <row r="147" spans="7:7">
      <c r="G147" s="18"/>
    </row>
    <row r="148" spans="7:7">
      <c r="G148" s="18"/>
    </row>
    <row r="149" spans="7:7">
      <c r="G149" s="18"/>
    </row>
    <row r="150" spans="7:7">
      <c r="G150" s="18"/>
    </row>
    <row r="151" spans="7:7">
      <c r="G151" s="18"/>
    </row>
    <row r="152" spans="7:7">
      <c r="G152" s="18"/>
    </row>
    <row r="153" spans="7:7">
      <c r="G153" s="18"/>
    </row>
    <row r="154" spans="7:7">
      <c r="G154" s="18"/>
    </row>
    <row r="155" spans="7:7">
      <c r="G155" s="18"/>
    </row>
    <row r="156" spans="7:7">
      <c r="G156" s="18"/>
    </row>
    <row r="157" spans="7:7">
      <c r="G157" s="18"/>
    </row>
    <row r="158" spans="7:7">
      <c r="G158" s="18"/>
    </row>
    <row r="159" spans="7:7">
      <c r="G159" s="18"/>
    </row>
    <row r="160" spans="7:7">
      <c r="G160" s="18"/>
    </row>
    <row r="161" spans="7:7">
      <c r="G161" s="18"/>
    </row>
    <row r="162" spans="7:7">
      <c r="G162" s="18"/>
    </row>
    <row r="163" spans="7:7">
      <c r="G163" s="18"/>
    </row>
    <row r="164" spans="7:7">
      <c r="G164" s="18"/>
    </row>
    <row r="165" spans="7:7">
      <c r="G165" s="18"/>
    </row>
    <row r="166" spans="7:7">
      <c r="G166" s="18"/>
    </row>
    <row r="167" spans="7:7">
      <c r="G167" s="18"/>
    </row>
    <row r="168" spans="7:7">
      <c r="G168" s="18"/>
    </row>
    <row r="169" spans="7:7">
      <c r="G169" s="18"/>
    </row>
    <row r="170" spans="7:7">
      <c r="G170" s="18"/>
    </row>
    <row r="171" spans="7:7">
      <c r="G171" s="18"/>
    </row>
    <row r="172" spans="7:7">
      <c r="G172" s="18"/>
    </row>
    <row r="173" spans="7:7">
      <c r="G173" s="18"/>
    </row>
    <row r="174" spans="7:7">
      <c r="G174" s="18"/>
    </row>
    <row r="175" spans="7:7">
      <c r="G175" s="18"/>
    </row>
    <row r="176" spans="7:7">
      <c r="G176" s="18"/>
    </row>
    <row r="177" spans="7:7">
      <c r="G177" s="18"/>
    </row>
    <row r="178" spans="7:7">
      <c r="G178" s="18"/>
    </row>
    <row r="179" spans="7:7">
      <c r="G179" s="18"/>
    </row>
    <row r="180" spans="7:7">
      <c r="G180" s="18"/>
    </row>
    <row r="181" spans="7:7">
      <c r="G181" s="18"/>
    </row>
    <row r="182" spans="7:7">
      <c r="G182" s="18"/>
    </row>
    <row r="183" spans="7:7">
      <c r="G183" s="18"/>
    </row>
    <row r="184" spans="7:7">
      <c r="G184" s="18"/>
    </row>
    <row r="185" spans="7:7">
      <c r="G185" s="18"/>
    </row>
    <row r="186" spans="7:7">
      <c r="G186" s="18"/>
    </row>
    <row r="187" spans="7:7">
      <c r="G187" s="18"/>
    </row>
    <row r="188" spans="7:7">
      <c r="G188" s="18"/>
    </row>
    <row r="189" spans="7:7">
      <c r="G189" s="18"/>
    </row>
    <row r="190" spans="7:7">
      <c r="G190" s="18"/>
    </row>
    <row r="191" spans="7:7">
      <c r="G191" s="18"/>
    </row>
    <row r="192" spans="7:7">
      <c r="G192" s="18"/>
    </row>
    <row r="193" spans="7:7">
      <c r="G193" s="18"/>
    </row>
    <row r="194" spans="7:7">
      <c r="G194" s="18"/>
    </row>
    <row r="195" spans="7:7">
      <c r="G195" s="18"/>
    </row>
    <row r="196" spans="7:7">
      <c r="G196" s="18"/>
    </row>
    <row r="197" spans="7:7">
      <c r="G197" s="18"/>
    </row>
    <row r="198" spans="7:7">
      <c r="G198" s="18"/>
    </row>
    <row r="199" spans="7:7">
      <c r="G199" s="18"/>
    </row>
    <row r="200" spans="7:7">
      <c r="G200" s="18"/>
    </row>
    <row r="201" spans="7:7">
      <c r="G201" s="18"/>
    </row>
    <row r="202" spans="7:7">
      <c r="G202" s="18"/>
    </row>
    <row r="203" spans="7:7">
      <c r="G203" s="18"/>
    </row>
    <row r="204" spans="7:7">
      <c r="G204" s="18"/>
    </row>
    <row r="205" spans="7:7">
      <c r="G205" s="18"/>
    </row>
    <row r="206" spans="7:7">
      <c r="G206" s="18"/>
    </row>
    <row r="207" spans="7:7">
      <c r="G207" s="18"/>
    </row>
    <row r="208" spans="7:7">
      <c r="G208" s="18"/>
    </row>
    <row r="209" spans="7:7">
      <c r="G209" s="18"/>
    </row>
    <row r="210" spans="7:7">
      <c r="G210" s="18"/>
    </row>
    <row r="211" spans="7:7">
      <c r="G211" s="18"/>
    </row>
    <row r="212" spans="7:7">
      <c r="G212" s="18"/>
    </row>
    <row r="213" spans="7:7">
      <c r="G213" s="18"/>
    </row>
    <row r="214" spans="7:7">
      <c r="G214" s="18"/>
    </row>
    <row r="215" spans="7:7">
      <c r="G215" s="18"/>
    </row>
    <row r="216" spans="7:7">
      <c r="G216" s="18"/>
    </row>
    <row r="217" spans="7:7">
      <c r="G217" s="18"/>
    </row>
    <row r="218" spans="7:7">
      <c r="G218" s="18"/>
    </row>
    <row r="219" spans="7:7">
      <c r="G219" s="18"/>
    </row>
    <row r="220" spans="7:7">
      <c r="G220" s="18"/>
    </row>
    <row r="221" spans="7:7">
      <c r="G221" s="18"/>
    </row>
    <row r="222" spans="7:7">
      <c r="G222" s="18"/>
    </row>
    <row r="223" spans="7:7">
      <c r="G223" s="18"/>
    </row>
    <row r="224" spans="7:7">
      <c r="G224" s="18"/>
    </row>
    <row r="225" spans="7:7">
      <c r="G225" s="18"/>
    </row>
    <row r="226" spans="7:7">
      <c r="G226" s="18"/>
    </row>
    <row r="227" spans="7:7">
      <c r="G227" s="18"/>
    </row>
    <row r="228" spans="7:7">
      <c r="G228" s="18"/>
    </row>
    <row r="229" spans="7:7">
      <c r="G229" s="18"/>
    </row>
    <row r="230" spans="7:7">
      <c r="G230" s="18"/>
    </row>
    <row r="231" spans="7:7">
      <c r="G231" s="18"/>
    </row>
    <row r="232" spans="7:7">
      <c r="G232" s="18"/>
    </row>
    <row r="233" spans="7:7">
      <c r="G233" s="18"/>
    </row>
    <row r="234" spans="7:7">
      <c r="G234" s="18"/>
    </row>
    <row r="235" spans="7:7">
      <c r="G235" s="18"/>
    </row>
    <row r="236" spans="7:7">
      <c r="G236" s="18"/>
    </row>
    <row r="237" spans="7:7">
      <c r="G237" s="18"/>
    </row>
    <row r="238" spans="7:7">
      <c r="G238" s="18"/>
    </row>
    <row r="239" spans="7:7">
      <c r="G239" s="18"/>
    </row>
    <row r="240" spans="7:7">
      <c r="G240" s="18"/>
    </row>
    <row r="241" spans="7:7">
      <c r="G241" s="18"/>
    </row>
    <row r="242" spans="7:7">
      <c r="G242" s="18"/>
    </row>
    <row r="243" spans="7:7">
      <c r="G243" s="18"/>
    </row>
    <row r="244" spans="7:7">
      <c r="G244" s="18"/>
    </row>
    <row r="245" spans="7:7">
      <c r="G245" s="18"/>
    </row>
    <row r="246" spans="7:7">
      <c r="G246" s="18"/>
    </row>
    <row r="247" spans="7:7">
      <c r="G247" s="18"/>
    </row>
    <row r="248" spans="7:7">
      <c r="G248" s="18"/>
    </row>
    <row r="249" spans="7:7">
      <c r="G249" s="18"/>
    </row>
    <row r="250" spans="7:7">
      <c r="G250" s="18"/>
    </row>
    <row r="251" spans="7:7">
      <c r="G251" s="18"/>
    </row>
    <row r="252" spans="7:7">
      <c r="G252" s="18"/>
    </row>
    <row r="253" spans="7:7">
      <c r="G253" s="18"/>
    </row>
    <row r="254" spans="7:7">
      <c r="G254" s="18"/>
    </row>
    <row r="255" spans="7:7">
      <c r="G255" s="18"/>
    </row>
    <row r="256" spans="7:7">
      <c r="G256" s="18"/>
    </row>
    <row r="257" spans="7:7">
      <c r="G257" s="18"/>
    </row>
    <row r="258" spans="7:7">
      <c r="G258" s="18"/>
    </row>
    <row r="259" spans="7:7">
      <c r="G259" s="18"/>
    </row>
    <row r="260" spans="7:7">
      <c r="G260" s="18"/>
    </row>
    <row r="261" spans="7:7">
      <c r="G261" s="18"/>
    </row>
    <row r="262" spans="7:7">
      <c r="G262" s="18"/>
    </row>
    <row r="263" spans="7:7">
      <c r="G263" s="18"/>
    </row>
    <row r="264" spans="7:7">
      <c r="G264" s="18"/>
    </row>
    <row r="265" spans="7:7">
      <c r="G265" s="18"/>
    </row>
    <row r="266" spans="7:7">
      <c r="G266" s="18"/>
    </row>
    <row r="267" spans="7:7">
      <c r="G267" s="18"/>
    </row>
    <row r="268" spans="7:7">
      <c r="G268" s="18"/>
    </row>
    <row r="269" spans="7:7">
      <c r="G269" s="18"/>
    </row>
    <row r="270" spans="7:7">
      <c r="G270" s="18"/>
    </row>
    <row r="271" spans="7:7">
      <c r="G271" s="18"/>
    </row>
    <row r="272" spans="7:7">
      <c r="G272" s="18"/>
    </row>
    <row r="273" spans="7:7">
      <c r="G273" s="18"/>
    </row>
    <row r="274" spans="7:7">
      <c r="G274" s="18"/>
    </row>
    <row r="275" spans="7:7">
      <c r="G275" s="18"/>
    </row>
    <row r="276" spans="7:7">
      <c r="G276" s="18"/>
    </row>
    <row r="277" spans="7:7">
      <c r="G277" s="18"/>
    </row>
    <row r="278" spans="7:7">
      <c r="G278" s="18"/>
    </row>
    <row r="279" spans="7:7">
      <c r="G279" s="18"/>
    </row>
    <row r="280" spans="7:7">
      <c r="G280" s="18"/>
    </row>
    <row r="281" spans="7:7">
      <c r="G281" s="18"/>
    </row>
    <row r="282" spans="7:7">
      <c r="G282" s="18"/>
    </row>
    <row r="283" spans="7:7">
      <c r="G283" s="18"/>
    </row>
    <row r="284" spans="7:7">
      <c r="G284" s="18"/>
    </row>
    <row r="285" spans="7:7">
      <c r="G285" s="18"/>
    </row>
    <row r="286" spans="7:7">
      <c r="G286" s="18"/>
    </row>
    <row r="287" spans="7:7">
      <c r="G287" s="18"/>
    </row>
    <row r="288" spans="7:7">
      <c r="G288" s="18"/>
    </row>
    <row r="289" spans="7:7">
      <c r="G289" s="18"/>
    </row>
    <row r="290" spans="7:7">
      <c r="G290" s="18"/>
    </row>
    <row r="291" spans="7:7">
      <c r="G291" s="18"/>
    </row>
    <row r="292" spans="7:7">
      <c r="G292" s="18"/>
    </row>
    <row r="293" spans="7:7">
      <c r="G293" s="18"/>
    </row>
    <row r="294" spans="7:7">
      <c r="G294" s="18"/>
    </row>
    <row r="295" spans="7:7">
      <c r="G295" s="18"/>
    </row>
    <row r="296" spans="7:7">
      <c r="G296" s="18"/>
    </row>
    <row r="297" spans="7:7">
      <c r="G297" s="18"/>
    </row>
    <row r="298" spans="7:7">
      <c r="G298" s="18"/>
    </row>
    <row r="299" spans="7:7">
      <c r="G299" s="18"/>
    </row>
    <row r="300" spans="7:7">
      <c r="G300" s="18"/>
    </row>
    <row r="301" spans="7:7">
      <c r="G301" s="18"/>
    </row>
    <row r="302" spans="7:7">
      <c r="G302" s="18"/>
    </row>
    <row r="303" spans="7:7">
      <c r="G303" s="18"/>
    </row>
    <row r="304" spans="7:7">
      <c r="G304" s="18"/>
    </row>
    <row r="305" spans="7:7">
      <c r="G305" s="18"/>
    </row>
    <row r="306" spans="7:7">
      <c r="G306" s="18"/>
    </row>
    <row r="307" spans="7:7">
      <c r="G307" s="18"/>
    </row>
    <row r="308" spans="7:7">
      <c r="G308" s="18"/>
    </row>
    <row r="309" spans="7:7">
      <c r="G309" s="18"/>
    </row>
    <row r="310" spans="7:7">
      <c r="G310" s="18"/>
    </row>
    <row r="311" spans="7:7">
      <c r="G311" s="18"/>
    </row>
    <row r="312" spans="7:7">
      <c r="G312" s="18"/>
    </row>
    <row r="313" spans="7:7">
      <c r="G313" s="18"/>
    </row>
    <row r="314" spans="7:7">
      <c r="G314" s="18"/>
    </row>
    <row r="315" spans="7:7">
      <c r="G315" s="18"/>
    </row>
    <row r="316" spans="7:7">
      <c r="G316" s="18"/>
    </row>
    <row r="317" spans="7:7">
      <c r="G317" s="18"/>
    </row>
    <row r="318" spans="7:7">
      <c r="G318" s="18"/>
    </row>
    <row r="319" spans="7:7">
      <c r="G319" s="18"/>
    </row>
    <row r="320" spans="7:7">
      <c r="G320" s="18"/>
    </row>
    <row r="321" spans="7:7">
      <c r="G321" s="18"/>
    </row>
    <row r="322" spans="7:7">
      <c r="G322" s="18"/>
    </row>
    <row r="323" spans="7:7">
      <c r="G323" s="18"/>
    </row>
    <row r="324" spans="7:7">
      <c r="G324" s="18"/>
    </row>
    <row r="325" spans="7:7">
      <c r="G325" s="18"/>
    </row>
    <row r="326" spans="7:7">
      <c r="G326" s="18"/>
    </row>
    <row r="327" spans="7:7">
      <c r="G327" s="18"/>
    </row>
    <row r="328" spans="7:7">
      <c r="G328" s="18"/>
    </row>
    <row r="329" spans="7:7">
      <c r="G329" s="18"/>
    </row>
    <row r="330" spans="7:7">
      <c r="G330" s="18"/>
    </row>
    <row r="331" spans="7:7">
      <c r="G331" s="18"/>
    </row>
    <row r="332" spans="7:7">
      <c r="G332" s="18"/>
    </row>
    <row r="333" spans="7:7">
      <c r="G333" s="18"/>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phoneticPr fontId="7" type="noConversion"/>
  <printOptions horizontalCentered="1"/>
  <pageMargins left="0.75" right="0.5" top="0.5" bottom="0.25" header="0.5" footer="0.5"/>
  <pageSetup paperSize="9" fitToWidth="12" fitToHeight="12" orientation="portrait" r:id="rId2"/>
  <headerFooter alignWithMargins="0">
    <oddFooter>&amp;C6 of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186" customWidth="1"/>
    <col min="2" max="2" width="55.625" style="186" bestFit="1" customWidth="1"/>
    <col min="3" max="3" width="14.75" style="186" bestFit="1" customWidth="1"/>
    <col min="4" max="4" width="15.125" style="186" bestFit="1" customWidth="1"/>
    <col min="5" max="5" width="15" style="186" bestFit="1" customWidth="1"/>
    <col min="6" max="6" width="9" style="186"/>
    <col min="7" max="7" width="10.875" style="186" bestFit="1" customWidth="1"/>
    <col min="8" max="16384" width="9" style="186"/>
  </cols>
  <sheetData>
    <row r="1" spans="1:6">
      <c r="A1" s="14" t="str">
        <f>[46]BS!$A$1</f>
        <v>NATIONAL INVESTMENT (UNIT) TRUST</v>
      </c>
      <c r="E1" s="398" t="s">
        <v>610</v>
      </c>
    </row>
    <row r="2" spans="1:6">
      <c r="A2" s="99" t="s">
        <v>360</v>
      </c>
    </row>
    <row r="3" spans="1:6">
      <c r="A3" s="99" t="s">
        <v>523</v>
      </c>
    </row>
    <row r="4" spans="1:6">
      <c r="A4" s="99" t="s">
        <v>558</v>
      </c>
      <c r="B4" s="39"/>
      <c r="C4" s="39"/>
      <c r="D4" s="39"/>
    </row>
    <row r="5" spans="1:6">
      <c r="B5" s="38"/>
      <c r="C5" s="38"/>
      <c r="D5" s="38"/>
    </row>
    <row r="6" spans="1:6" ht="24">
      <c r="B6" s="38"/>
      <c r="C6" s="250" t="s">
        <v>609</v>
      </c>
      <c r="D6" s="250" t="s">
        <v>611</v>
      </c>
      <c r="E6" s="373" t="s">
        <v>82</v>
      </c>
    </row>
    <row r="7" spans="1:6">
      <c r="C7" s="604" t="s">
        <v>80</v>
      </c>
      <c r="D7" s="605" t="s">
        <v>100</v>
      </c>
      <c r="E7" s="606"/>
    </row>
    <row r="8" spans="1:6">
      <c r="B8" s="32" t="s">
        <v>197</v>
      </c>
      <c r="C8" s="16"/>
      <c r="D8" s="16"/>
      <c r="E8" s="233"/>
      <c r="F8" s="233"/>
    </row>
    <row r="9" spans="1:6">
      <c r="B9" s="234" t="s">
        <v>71</v>
      </c>
      <c r="C9" s="18">
        <f>'cash flow'!G9</f>
        <v>12046</v>
      </c>
      <c r="D9" s="18">
        <v>-964290</v>
      </c>
      <c r="E9" s="18">
        <f>C9-D9</f>
        <v>976336</v>
      </c>
      <c r="F9" s="233"/>
    </row>
    <row r="10" spans="1:6">
      <c r="B10" s="35"/>
      <c r="C10" s="18"/>
      <c r="D10" s="18"/>
      <c r="E10" s="18"/>
      <c r="F10" s="233"/>
    </row>
    <row r="11" spans="1:6">
      <c r="B11" s="235" t="s">
        <v>201</v>
      </c>
      <c r="C11" s="18"/>
      <c r="D11" s="18"/>
      <c r="E11" s="18"/>
      <c r="F11" s="233"/>
    </row>
    <row r="12" spans="1:6">
      <c r="B12" s="236" t="s">
        <v>554</v>
      </c>
      <c r="C12" s="18"/>
      <c r="D12" s="18"/>
      <c r="E12" s="18"/>
      <c r="F12" s="233"/>
    </row>
    <row r="13" spans="1:6">
      <c r="B13" s="237" t="s">
        <v>2</v>
      </c>
      <c r="C13" s="18"/>
      <c r="D13" s="18"/>
      <c r="E13" s="18"/>
      <c r="F13" s="233"/>
    </row>
    <row r="14" spans="1:6">
      <c r="B14" s="238" t="s">
        <v>1</v>
      </c>
      <c r="C14" s="18" t="e">
        <f>'cash flow'!#REF!</f>
        <v>#REF!</v>
      </c>
      <c r="D14" s="18">
        <v>-257237</v>
      </c>
      <c r="E14" s="18" t="e">
        <f>C14-D14</f>
        <v>#REF!</v>
      </c>
      <c r="F14" s="233"/>
    </row>
    <row r="15" spans="1:6">
      <c r="B15" s="214" t="s">
        <v>74</v>
      </c>
      <c r="C15" s="18">
        <v>0</v>
      </c>
      <c r="D15" s="18">
        <v>0</v>
      </c>
      <c r="E15" s="18">
        <f>C15-D15</f>
        <v>0</v>
      </c>
      <c r="F15" s="233"/>
    </row>
    <row r="16" spans="1:6">
      <c r="B16" s="214" t="s">
        <v>504</v>
      </c>
      <c r="C16" s="18"/>
      <c r="D16" s="18"/>
      <c r="E16" s="18"/>
      <c r="F16" s="233"/>
    </row>
    <row r="17" spans="2:6">
      <c r="B17" s="239" t="s">
        <v>4</v>
      </c>
      <c r="C17" s="18">
        <f>'cash flow'!G13</f>
        <v>201</v>
      </c>
      <c r="D17" s="18">
        <v>3076302</v>
      </c>
      <c r="E17" s="18">
        <f>C17-D17</f>
        <v>-3076101</v>
      </c>
      <c r="F17" s="233"/>
    </row>
    <row r="18" spans="2:6">
      <c r="B18" s="239"/>
      <c r="C18" s="18"/>
      <c r="D18" s="18"/>
      <c r="E18" s="18"/>
      <c r="F18" s="233"/>
    </row>
    <row r="19" spans="2:6">
      <c r="B19" s="240" t="s">
        <v>75</v>
      </c>
      <c r="C19" s="18">
        <f>'cash flow'!G15</f>
        <v>0</v>
      </c>
      <c r="D19" s="18">
        <v>0</v>
      </c>
      <c r="E19" s="18">
        <f>C19-D19</f>
        <v>0</v>
      </c>
      <c r="F19" s="233"/>
    </row>
    <row r="20" spans="2:6" hidden="1">
      <c r="B20" s="240" t="s">
        <v>258</v>
      </c>
      <c r="C20" s="18">
        <v>0</v>
      </c>
      <c r="D20" s="18">
        <v>0</v>
      </c>
      <c r="E20" s="18">
        <f>C20-D20</f>
        <v>0</v>
      </c>
      <c r="F20" s="233"/>
    </row>
    <row r="21" spans="2:6">
      <c r="B21" s="192" t="s">
        <v>168</v>
      </c>
      <c r="C21" s="18">
        <f>'cash flow'!G16</f>
        <v>0</v>
      </c>
      <c r="D21" s="18">
        <v>202091</v>
      </c>
      <c r="E21" s="18">
        <f>C21-D21</f>
        <v>-202091</v>
      </c>
      <c r="F21" s="233"/>
    </row>
    <row r="22" spans="2:6">
      <c r="B22" s="192" t="s">
        <v>568</v>
      </c>
      <c r="C22" s="18">
        <f>'cash flow'!G17</f>
        <v>0</v>
      </c>
      <c r="D22" s="18">
        <v>32335</v>
      </c>
      <c r="E22" s="18">
        <f>C22-D22</f>
        <v>-32335</v>
      </c>
      <c r="F22" s="233"/>
    </row>
    <row r="23" spans="2:6">
      <c r="B23" s="32"/>
      <c r="C23" s="108" t="e">
        <f>SUM(C9:C22)</f>
        <v>#REF!</v>
      </c>
      <c r="D23" s="108">
        <f>SUM(D9:D22)</f>
        <v>2089201</v>
      </c>
      <c r="E23" s="108" t="e">
        <f>SUM(E9:E22)</f>
        <v>#REF!</v>
      </c>
      <c r="F23" s="321" t="e">
        <f>C23-D23</f>
        <v>#REF!</v>
      </c>
    </row>
    <row r="24" spans="2:6">
      <c r="B24" s="241" t="s">
        <v>41</v>
      </c>
      <c r="C24" s="18"/>
      <c r="D24" s="18"/>
      <c r="E24" s="18"/>
      <c r="F24" s="233"/>
    </row>
    <row r="25" spans="2:6">
      <c r="B25" s="242" t="s">
        <v>505</v>
      </c>
      <c r="C25" s="18"/>
      <c r="D25" s="18"/>
      <c r="E25" s="18"/>
      <c r="F25" s="233"/>
    </row>
    <row r="26" spans="2:6">
      <c r="B26" s="237" t="s">
        <v>5</v>
      </c>
      <c r="C26" s="24">
        <f>'cash flow'!G20</f>
        <v>0</v>
      </c>
      <c r="D26" s="24">
        <v>0</v>
      </c>
      <c r="E26" s="24">
        <f>C26-D26</f>
        <v>0</v>
      </c>
      <c r="F26" s="233"/>
    </row>
    <row r="27" spans="2:6">
      <c r="B27" s="242" t="s">
        <v>111</v>
      </c>
      <c r="C27" s="27">
        <f>'cash flow'!G21</f>
        <v>-823932</v>
      </c>
      <c r="D27" s="27">
        <v>3407371</v>
      </c>
      <c r="E27" s="27">
        <f>C27-D27</f>
        <v>-4231303</v>
      </c>
      <c r="F27" s="233"/>
    </row>
    <row r="28" spans="2:6">
      <c r="B28" s="242" t="s">
        <v>310</v>
      </c>
      <c r="C28" s="27">
        <f>'cash flow'!G23</f>
        <v>252</v>
      </c>
      <c r="D28" s="27">
        <v>35266</v>
      </c>
      <c r="E28" s="27">
        <f>C28-D28</f>
        <v>-35014</v>
      </c>
      <c r="F28" s="233"/>
    </row>
    <row r="29" spans="2:6">
      <c r="B29" s="243" t="s">
        <v>528</v>
      </c>
      <c r="C29" s="29">
        <f>BS!H12-BS!F12</f>
        <v>0</v>
      </c>
      <c r="D29" s="29">
        <v>-98269</v>
      </c>
      <c r="E29" s="27">
        <f>C29-D29</f>
        <v>98269</v>
      </c>
      <c r="F29" s="233"/>
    </row>
    <row r="30" spans="2:6">
      <c r="B30" s="38"/>
      <c r="C30" s="108">
        <f>SUM(C26:C29)</f>
        <v>-823680</v>
      </c>
      <c r="D30" s="108">
        <f>SUM(D26:D29)</f>
        <v>3344368</v>
      </c>
      <c r="E30" s="108">
        <f>SUM(E26:E29)</f>
        <v>-4168048</v>
      </c>
      <c r="F30" s="321">
        <f>C30-D30</f>
        <v>-4168048</v>
      </c>
    </row>
    <row r="31" spans="2:6">
      <c r="B31" s="241" t="s">
        <v>174</v>
      </c>
      <c r="C31" s="25"/>
      <c r="D31" s="25"/>
      <c r="E31" s="25"/>
      <c r="F31" s="233"/>
    </row>
    <row r="32" spans="2:6">
      <c r="B32" s="242" t="s">
        <v>506</v>
      </c>
      <c r="C32" s="25"/>
      <c r="D32" s="25"/>
      <c r="E32" s="25"/>
      <c r="F32" s="233"/>
    </row>
    <row r="33" spans="2:7">
      <c r="B33" s="237" t="s">
        <v>34</v>
      </c>
      <c r="C33" s="24">
        <f>'cash flow'!G27</f>
        <v>1385</v>
      </c>
      <c r="D33" s="24">
        <v>15010</v>
      </c>
      <c r="E33" s="24">
        <f>C33-D33</f>
        <v>-13625</v>
      </c>
      <c r="F33" s="233"/>
    </row>
    <row r="34" spans="2:7">
      <c r="B34" s="242" t="s">
        <v>507</v>
      </c>
      <c r="C34" s="27"/>
      <c r="D34" s="27"/>
      <c r="E34" s="27"/>
      <c r="F34" s="233"/>
    </row>
    <row r="35" spans="2:7">
      <c r="B35" s="237" t="s">
        <v>508</v>
      </c>
      <c r="C35" s="27">
        <f>'cash flow'!G29</f>
        <v>647</v>
      </c>
      <c r="D35" s="27">
        <v>-15993</v>
      </c>
      <c r="E35" s="27">
        <f>C35-D35</f>
        <v>16640</v>
      </c>
      <c r="F35" s="233"/>
    </row>
    <row r="36" spans="2:7">
      <c r="B36" s="242" t="s">
        <v>191</v>
      </c>
      <c r="C36" s="29" t="e">
        <f>'cash flow'!#REF!</f>
        <v>#REF!</v>
      </c>
      <c r="D36" s="29">
        <v>20451</v>
      </c>
      <c r="E36" s="29" t="e">
        <f>C36-D36</f>
        <v>#REF!</v>
      </c>
      <c r="F36" s="233"/>
    </row>
    <row r="37" spans="2:7">
      <c r="B37" s="241"/>
      <c r="C37" s="25" t="e">
        <f>SUM(C33:C36)</f>
        <v>#REF!</v>
      </c>
      <c r="D37" s="25">
        <f>SUM(D33:D36)</f>
        <v>19468</v>
      </c>
      <c r="E37" s="25" t="e">
        <f>SUM(E33:E36)</f>
        <v>#REF!</v>
      </c>
      <c r="F37" s="233"/>
    </row>
    <row r="38" spans="2:7">
      <c r="B38" s="192" t="s">
        <v>202</v>
      </c>
      <c r="C38" s="25">
        <f>'cash flow'!G34</f>
        <v>0</v>
      </c>
      <c r="D38" s="25">
        <v>-236683</v>
      </c>
      <c r="E38" s="25">
        <f>C38-D38</f>
        <v>236683</v>
      </c>
      <c r="F38" s="233"/>
    </row>
    <row r="39" spans="2:7">
      <c r="B39" s="244" t="s">
        <v>203</v>
      </c>
      <c r="C39" s="108" t="e">
        <f>C23+C30+C37+C38</f>
        <v>#REF!</v>
      </c>
      <c r="D39" s="108">
        <f>D23+D30+D37+D38</f>
        <v>5216354</v>
      </c>
      <c r="E39" s="108" t="e">
        <f>E23+E30+E37+E38</f>
        <v>#REF!</v>
      </c>
      <c r="F39" s="321" t="e">
        <f>C39-D39</f>
        <v>#REF!</v>
      </c>
      <c r="G39" s="319">
        <v>3900410</v>
      </c>
    </row>
    <row r="40" spans="2:7">
      <c r="B40" s="244"/>
      <c r="C40" s="25"/>
      <c r="D40" s="25"/>
      <c r="E40" s="25"/>
      <c r="F40" s="233"/>
    </row>
    <row r="41" spans="2:7">
      <c r="B41" s="244" t="s">
        <v>175</v>
      </c>
      <c r="C41" s="25"/>
      <c r="D41" s="25"/>
      <c r="E41" s="25"/>
      <c r="F41" s="233"/>
    </row>
    <row r="42" spans="2:7">
      <c r="B42" s="244"/>
      <c r="C42" s="25"/>
      <c r="D42" s="25"/>
      <c r="E42" s="25"/>
      <c r="F42" s="233"/>
    </row>
    <row r="43" spans="2:7">
      <c r="B43" s="90" t="s">
        <v>616</v>
      </c>
      <c r="C43" s="24">
        <f>'cash flow'!G39</f>
        <v>850127.11</v>
      </c>
      <c r="D43" s="24">
        <v>-5855964</v>
      </c>
      <c r="E43" s="24">
        <f>C43-D43</f>
        <v>6706091.1100000003</v>
      </c>
      <c r="F43" s="233"/>
    </row>
    <row r="44" spans="2:7">
      <c r="B44" s="90" t="s">
        <v>109</v>
      </c>
      <c r="C44" s="29">
        <f>'cash flow'!G40</f>
        <v>-139563.02299999999</v>
      </c>
      <c r="D44" s="29">
        <v>-3334611</v>
      </c>
      <c r="E44" s="29">
        <f>C44-D44</f>
        <v>3195047.977</v>
      </c>
      <c r="F44" s="233"/>
    </row>
    <row r="45" spans="2:7">
      <c r="B45" s="245" t="s">
        <v>69</v>
      </c>
      <c r="C45" s="25">
        <f>SUM(C43:C44)</f>
        <v>710564.08700000006</v>
      </c>
      <c r="D45" s="25">
        <f>SUM(D43:D44)</f>
        <v>-9190575</v>
      </c>
      <c r="E45" s="25">
        <f>SUM(E43:E44)</f>
        <v>9901139.0870000012</v>
      </c>
      <c r="F45" s="321">
        <f>C45-D45</f>
        <v>9901139.0869999994</v>
      </c>
    </row>
    <row r="46" spans="2:7">
      <c r="B46" s="208"/>
      <c r="C46" s="25"/>
      <c r="D46" s="25"/>
      <c r="E46" s="25"/>
      <c r="F46" s="233"/>
    </row>
    <row r="47" spans="2:7">
      <c r="B47" s="244" t="s">
        <v>70</v>
      </c>
      <c r="C47" s="25"/>
      <c r="D47" s="25"/>
      <c r="E47" s="25"/>
      <c r="F47" s="233"/>
    </row>
    <row r="48" spans="2:7">
      <c r="B48" s="246" t="s">
        <v>509</v>
      </c>
      <c r="C48" s="108" t="e">
        <f>C39+C45</f>
        <v>#REF!</v>
      </c>
      <c r="D48" s="108">
        <f>D39+D45</f>
        <v>-3974221</v>
      </c>
      <c r="E48" s="108" t="e">
        <f>E39+E45</f>
        <v>#REF!</v>
      </c>
      <c r="F48" s="321" t="e">
        <f>C48-D48</f>
        <v>#REF!</v>
      </c>
    </row>
    <row r="49" spans="2:6">
      <c r="B49" s="240"/>
      <c r="C49" s="25"/>
      <c r="D49" s="25"/>
      <c r="E49" s="25"/>
      <c r="F49" s="233"/>
    </row>
    <row r="50" spans="2:6">
      <c r="B50" s="90" t="s">
        <v>408</v>
      </c>
      <c r="C50" s="18">
        <f>'cash flow'!G46</f>
        <v>1340436</v>
      </c>
      <c r="D50" s="18">
        <v>3400060</v>
      </c>
      <c r="E50" s="18">
        <f>D52</f>
        <v>-574161</v>
      </c>
      <c r="F50" s="233"/>
    </row>
    <row r="51" spans="2:6">
      <c r="B51" s="90"/>
      <c r="C51" s="18"/>
      <c r="D51" s="18"/>
      <c r="E51" s="18"/>
      <c r="F51" s="233"/>
    </row>
    <row r="52" spans="2:6" ht="12.75" thickBot="1">
      <c r="B52" s="244" t="s">
        <v>409</v>
      </c>
      <c r="C52" s="178" t="e">
        <f>C48+C50</f>
        <v>#REF!</v>
      </c>
      <c r="D52" s="178">
        <f>D48+D50</f>
        <v>-574161</v>
      </c>
      <c r="E52" s="178" t="e">
        <f>E48+E50</f>
        <v>#REF!</v>
      </c>
      <c r="F52" s="233"/>
    </row>
    <row r="53" spans="2:6" ht="12.75" thickTop="1">
      <c r="B53" s="90"/>
      <c r="C53" s="18"/>
      <c r="D53" s="18"/>
      <c r="E53" s="247"/>
      <c r="F53" s="233"/>
    </row>
    <row r="54" spans="2:6" hidden="1">
      <c r="B54" s="244" t="s">
        <v>409</v>
      </c>
      <c r="C54" s="18"/>
      <c r="D54" s="18"/>
      <c r="E54" s="247"/>
      <c r="F54" s="233"/>
    </row>
    <row r="55" spans="2:6" hidden="1">
      <c r="B55" s="16" t="s">
        <v>361</v>
      </c>
      <c r="C55" s="18">
        <f>'cash flow'!G51</f>
        <v>1065840</v>
      </c>
      <c r="D55" s="25"/>
      <c r="E55" s="247"/>
      <c r="F55" s="233"/>
    </row>
    <row r="56" spans="2:6" hidden="1">
      <c r="B56" s="16" t="s">
        <v>391</v>
      </c>
      <c r="C56" s="18">
        <f>'cash flow'!G52</f>
        <v>0</v>
      </c>
      <c r="D56" s="25"/>
      <c r="E56" s="247"/>
      <c r="F56" s="233"/>
    </row>
    <row r="57" spans="2:6" ht="12.75" hidden="1" thickBot="1">
      <c r="B57" s="38"/>
      <c r="C57" s="33">
        <f>C55+C56</f>
        <v>1065840</v>
      </c>
      <c r="D57" s="25"/>
      <c r="E57" s="247"/>
      <c r="F57" s="233"/>
    </row>
    <row r="58" spans="2:6">
      <c r="C58" s="233"/>
      <c r="D58" s="248"/>
      <c r="E58" s="233"/>
      <c r="F58" s="233"/>
    </row>
    <row r="59" spans="2:6">
      <c r="C59" s="321" t="e">
        <f>C52-BS!F9</f>
        <v>#REF!</v>
      </c>
      <c r="D59" s="249"/>
      <c r="E59" s="233"/>
      <c r="F59" s="233"/>
    </row>
    <row r="60" spans="2:6">
      <c r="C60" s="233"/>
      <c r="D60" s="249"/>
      <c r="E60" s="233"/>
      <c r="F60" s="233"/>
    </row>
    <row r="61" spans="2:6">
      <c r="C61" s="233"/>
      <c r="D61" s="249"/>
      <c r="E61" s="233"/>
      <c r="F61" s="233"/>
    </row>
    <row r="62" spans="2:6">
      <c r="C62" s="233"/>
      <c r="D62" s="249"/>
      <c r="E62" s="233"/>
      <c r="F62" s="233"/>
    </row>
    <row r="63" spans="2:6">
      <c r="C63" s="233"/>
      <c r="D63" s="249"/>
      <c r="E63" s="233"/>
      <c r="F63" s="233"/>
    </row>
    <row r="64" spans="2:6">
      <c r="C64" s="233"/>
      <c r="D64" s="249"/>
      <c r="E64" s="233"/>
      <c r="F64" s="233"/>
    </row>
    <row r="65" spans="3:6">
      <c r="C65" s="233"/>
      <c r="D65" s="233"/>
      <c r="E65" s="233"/>
      <c r="F65" s="233"/>
    </row>
    <row r="66" spans="3:6">
      <c r="C66" s="233"/>
      <c r="D66" s="233"/>
      <c r="E66" s="233"/>
      <c r="F66" s="233"/>
    </row>
    <row r="67" spans="3:6">
      <c r="C67" s="233"/>
      <c r="D67" s="233"/>
      <c r="E67" s="233"/>
      <c r="F67" s="233"/>
    </row>
    <row r="68" spans="3:6">
      <c r="C68" s="233"/>
      <c r="D68" s="233"/>
      <c r="E68" s="233"/>
      <c r="F68" s="233"/>
    </row>
    <row r="69" spans="3:6">
      <c r="C69" s="233"/>
      <c r="D69" s="233"/>
      <c r="E69" s="233"/>
      <c r="F69" s="233"/>
    </row>
    <row r="70" spans="3:6">
      <c r="C70" s="233"/>
      <c r="D70" s="233"/>
      <c r="E70" s="233"/>
      <c r="F70" s="233"/>
    </row>
    <row r="71" spans="3:6">
      <c r="C71" s="233"/>
      <c r="D71" s="233"/>
      <c r="E71" s="233"/>
      <c r="F71" s="233"/>
    </row>
    <row r="72" spans="3:6">
      <c r="C72" s="233"/>
      <c r="D72" s="233"/>
      <c r="E72" s="233"/>
      <c r="F72" s="233"/>
    </row>
    <row r="73" spans="3:6">
      <c r="C73" s="233"/>
      <c r="D73" s="233"/>
      <c r="E73" s="233"/>
      <c r="F73" s="233"/>
    </row>
    <row r="74" spans="3:6">
      <c r="C74" s="233"/>
      <c r="D74" s="233"/>
      <c r="E74" s="233"/>
      <c r="F74" s="233"/>
    </row>
    <row r="75" spans="3:6">
      <c r="C75" s="233"/>
      <c r="D75" s="233"/>
      <c r="E75" s="233"/>
      <c r="F75" s="233"/>
    </row>
    <row r="76" spans="3:6">
      <c r="C76" s="233"/>
      <c r="D76" s="233"/>
      <c r="E76" s="233"/>
      <c r="F76" s="233"/>
    </row>
    <row r="77" spans="3:6">
      <c r="C77" s="233"/>
      <c r="D77" s="233"/>
      <c r="E77" s="233"/>
      <c r="F77" s="233"/>
    </row>
    <row r="78" spans="3:6">
      <c r="C78" s="233"/>
      <c r="D78" s="233"/>
      <c r="E78" s="233"/>
      <c r="F78" s="233"/>
    </row>
    <row r="79" spans="3:6">
      <c r="C79" s="233"/>
      <c r="D79" s="233"/>
      <c r="E79" s="233"/>
      <c r="F79" s="233"/>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28"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52"/>
  <sheetViews>
    <sheetView workbookViewId="0">
      <selection activeCell="J21" sqref="J21"/>
    </sheetView>
  </sheetViews>
  <sheetFormatPr defaultRowHeight="15.75"/>
  <cols>
    <col min="1" max="1" width="3.625" style="345" customWidth="1"/>
    <col min="2" max="2" width="37.125" style="345" customWidth="1"/>
    <col min="3" max="3" width="9.125" style="345" customWidth="1"/>
    <col min="4" max="4" width="1.5" style="345" customWidth="1"/>
    <col min="5" max="5" width="9.375" style="345" customWidth="1"/>
    <col min="6" max="6" width="1.5" style="345" customWidth="1"/>
    <col min="7" max="7" width="9.125" style="345" customWidth="1"/>
    <col min="8" max="8" width="1.5" style="345" customWidth="1"/>
    <col min="9" max="16384" width="9" style="345"/>
  </cols>
  <sheetData>
    <row r="1" spans="1:8">
      <c r="A1" s="30" t="s">
        <v>43</v>
      </c>
      <c r="B1" s="341"/>
      <c r="C1" s="342"/>
      <c r="D1" s="342"/>
      <c r="E1" s="343"/>
      <c r="F1" s="344"/>
      <c r="G1" s="344"/>
      <c r="H1" s="344"/>
    </row>
    <row r="2" spans="1:8">
      <c r="A2" s="343" t="str">
        <f>[47]UHF!A3</f>
        <v>FOR THE HALF YEAR AND QUARTER ENDED DECEMBER 31, 2011</v>
      </c>
      <c r="B2" s="343"/>
      <c r="C2" s="342"/>
      <c r="D2" s="342"/>
      <c r="E2" s="346"/>
      <c r="F2" s="344"/>
      <c r="G2" s="344"/>
      <c r="H2" s="344"/>
    </row>
    <row r="3" spans="1:8">
      <c r="A3" s="14" t="s">
        <v>536</v>
      </c>
      <c r="B3" s="343"/>
      <c r="C3" s="342"/>
      <c r="D3" s="342"/>
      <c r="E3" s="343"/>
      <c r="F3" s="344"/>
      <c r="G3" s="344"/>
      <c r="H3" s="344"/>
    </row>
    <row r="4" spans="1:8">
      <c r="B4" s="343"/>
      <c r="C4" s="342"/>
      <c r="D4" s="342"/>
      <c r="E4" s="343"/>
      <c r="F4" s="344"/>
      <c r="G4" s="344"/>
      <c r="H4" s="344"/>
    </row>
    <row r="5" spans="1:8">
      <c r="A5" s="343"/>
      <c r="B5" s="343"/>
      <c r="C5" s="342"/>
      <c r="D5" s="342"/>
      <c r="E5" s="343"/>
      <c r="F5" s="344"/>
      <c r="G5" s="344"/>
      <c r="H5" s="344"/>
    </row>
    <row r="6" spans="1:8">
      <c r="A6" s="343"/>
      <c r="B6" s="343"/>
      <c r="C6" s="607" t="s">
        <v>537</v>
      </c>
      <c r="D6" s="347"/>
      <c r="E6" s="607" t="s">
        <v>538</v>
      </c>
      <c r="F6" s="348"/>
      <c r="G6" s="610" t="s">
        <v>539</v>
      </c>
      <c r="H6" s="344"/>
    </row>
    <row r="7" spans="1:8">
      <c r="A7" s="343"/>
      <c r="B7" s="343"/>
      <c r="C7" s="608"/>
      <c r="D7" s="349"/>
      <c r="E7" s="608"/>
      <c r="F7" s="350"/>
      <c r="G7" s="611"/>
      <c r="H7" s="344"/>
    </row>
    <row r="8" spans="1:8">
      <c r="A8" s="343"/>
      <c r="B8" s="343"/>
      <c r="C8" s="608"/>
      <c r="D8" s="349"/>
      <c r="E8" s="608"/>
      <c r="F8" s="350"/>
      <c r="G8" s="611"/>
      <c r="H8" s="344"/>
    </row>
    <row r="9" spans="1:8">
      <c r="A9" s="351"/>
      <c r="B9" s="352"/>
      <c r="C9" s="609"/>
      <c r="D9" s="353"/>
      <c r="E9" s="609"/>
      <c r="F9" s="354"/>
      <c r="G9" s="612"/>
      <c r="H9" s="355"/>
    </row>
    <row r="10" spans="1:8">
      <c r="A10" s="356"/>
      <c r="B10" s="356"/>
      <c r="C10" s="357" t="s">
        <v>540</v>
      </c>
      <c r="D10" s="358"/>
      <c r="E10" s="357" t="s">
        <v>541</v>
      </c>
      <c r="F10" s="359"/>
      <c r="G10" s="357" t="s">
        <v>542</v>
      </c>
      <c r="H10" s="360"/>
    </row>
    <row r="11" spans="1:8">
      <c r="A11" s="361"/>
      <c r="B11" s="362"/>
      <c r="C11" s="613" t="s">
        <v>569</v>
      </c>
      <c r="D11" s="613"/>
      <c r="E11" s="613"/>
      <c r="F11" s="613"/>
      <c r="G11" s="613"/>
      <c r="H11" s="613"/>
    </row>
    <row r="13" spans="1:8">
      <c r="A13" s="363" t="s">
        <v>543</v>
      </c>
    </row>
    <row r="14" spans="1:8">
      <c r="A14" s="364" t="s">
        <v>34</v>
      </c>
    </row>
    <row r="15" spans="1:8">
      <c r="A15" s="365" t="s">
        <v>548</v>
      </c>
      <c r="C15" s="136">
        <v>179542</v>
      </c>
      <c r="E15" s="136">
        <v>179542</v>
      </c>
      <c r="G15" s="136">
        <f>C15-E15</f>
        <v>0</v>
      </c>
    </row>
    <row r="16" spans="1:8">
      <c r="A16" s="365" t="s">
        <v>168</v>
      </c>
      <c r="C16" s="136">
        <f>'cash flow'!G16</f>
        <v>0</v>
      </c>
      <c r="D16" s="136"/>
      <c r="E16" s="136">
        <f>'Qtr - PnL'!G26</f>
        <v>243213</v>
      </c>
      <c r="F16" s="136"/>
      <c r="G16" s="136">
        <f>C16-E16</f>
        <v>-243213</v>
      </c>
    </row>
    <row r="17" spans="1:7">
      <c r="A17" s="365" t="s">
        <v>568</v>
      </c>
      <c r="C17" s="136">
        <f>'cash flow'!G17</f>
        <v>0</v>
      </c>
      <c r="D17" s="136"/>
      <c r="E17" s="136">
        <f>'Qtr - PnL'!G27</f>
        <v>45801</v>
      </c>
      <c r="F17" s="136"/>
      <c r="G17" s="136">
        <f>C17-E17</f>
        <v>-45801</v>
      </c>
    </row>
    <row r="18" spans="1:7">
      <c r="A18" s="365" t="s">
        <v>246</v>
      </c>
      <c r="C18" s="136">
        <v>6057</v>
      </c>
      <c r="D18" s="136"/>
      <c r="E18" s="136">
        <v>3210</v>
      </c>
      <c r="F18" s="136"/>
      <c r="G18" s="136">
        <f>C18-E18</f>
        <v>2847</v>
      </c>
    </row>
    <row r="19" spans="1:7">
      <c r="A19" s="366"/>
      <c r="C19" s="136"/>
      <c r="D19" s="136"/>
      <c r="E19" s="136"/>
      <c r="F19" s="136"/>
      <c r="G19" s="136"/>
    </row>
    <row r="20" spans="1:7">
      <c r="A20" s="363" t="s">
        <v>299</v>
      </c>
      <c r="C20" s="136"/>
      <c r="D20" s="136"/>
      <c r="E20" s="136"/>
      <c r="F20" s="136"/>
      <c r="G20" s="136"/>
    </row>
    <row r="21" spans="1:7">
      <c r="A21" s="365" t="s">
        <v>545</v>
      </c>
      <c r="C21" s="136">
        <v>11588</v>
      </c>
      <c r="D21" s="136"/>
      <c r="E21" s="136">
        <v>6824</v>
      </c>
      <c r="F21" s="136"/>
      <c r="G21" s="136">
        <f t="shared" ref="G21:G26" si="0">C21-E21</f>
        <v>4764</v>
      </c>
    </row>
    <row r="22" spans="1:7">
      <c r="A22" s="365" t="s">
        <v>544</v>
      </c>
      <c r="C22" s="136">
        <v>0</v>
      </c>
      <c r="D22" s="136"/>
      <c r="E22" s="136">
        <v>0</v>
      </c>
      <c r="F22" s="136"/>
      <c r="G22" s="136">
        <f t="shared" si="0"/>
        <v>0</v>
      </c>
    </row>
    <row r="23" spans="1:7">
      <c r="A23" s="365"/>
      <c r="C23" s="136"/>
      <c r="D23" s="136"/>
      <c r="E23" s="136"/>
      <c r="F23" s="136"/>
      <c r="G23" s="136"/>
    </row>
    <row r="24" spans="1:7">
      <c r="A24" s="302" t="s">
        <v>47</v>
      </c>
      <c r="C24" s="136"/>
      <c r="D24" s="136"/>
      <c r="E24" s="136"/>
      <c r="F24" s="136"/>
      <c r="G24" s="136"/>
    </row>
    <row r="25" spans="1:7">
      <c r="A25" s="365" t="s">
        <v>525</v>
      </c>
      <c r="C25" s="136">
        <v>0</v>
      </c>
      <c r="D25" s="136"/>
      <c r="E25" s="136">
        <v>0</v>
      </c>
      <c r="F25" s="136"/>
      <c r="G25" s="136">
        <f t="shared" si="0"/>
        <v>0</v>
      </c>
    </row>
    <row r="26" spans="1:7">
      <c r="A26" s="365" t="s">
        <v>527</v>
      </c>
      <c r="C26" s="136">
        <v>1747</v>
      </c>
      <c r="D26" s="136"/>
      <c r="E26" s="136">
        <v>1747</v>
      </c>
      <c r="F26" s="136"/>
      <c r="G26" s="136">
        <f t="shared" si="0"/>
        <v>0</v>
      </c>
    </row>
    <row r="27" spans="1:7">
      <c r="A27" s="365" t="s">
        <v>526</v>
      </c>
      <c r="C27" s="136"/>
      <c r="D27" s="136"/>
      <c r="E27" s="136"/>
      <c r="F27" s="136"/>
      <c r="G27" s="136"/>
    </row>
    <row r="28" spans="1:7">
      <c r="A28" s="242"/>
      <c r="C28" s="136"/>
      <c r="D28" s="136"/>
      <c r="E28" s="136"/>
      <c r="F28" s="136"/>
      <c r="G28" s="136"/>
    </row>
    <row r="29" spans="1:7">
      <c r="A29" s="363" t="s">
        <v>440</v>
      </c>
      <c r="C29" s="136"/>
      <c r="D29" s="136"/>
      <c r="E29" s="136"/>
      <c r="F29" s="136"/>
      <c r="G29" s="136"/>
    </row>
    <row r="30" spans="1:7">
      <c r="A30" s="365" t="s">
        <v>525</v>
      </c>
      <c r="C30" s="136">
        <v>0</v>
      </c>
      <c r="D30" s="136"/>
      <c r="E30" s="136">
        <v>0</v>
      </c>
      <c r="F30" s="136"/>
      <c r="G30" s="136">
        <f>C30-E30</f>
        <v>0</v>
      </c>
    </row>
    <row r="31" spans="1:7">
      <c r="A31" s="365" t="s">
        <v>546</v>
      </c>
      <c r="C31" s="136">
        <v>212</v>
      </c>
      <c r="D31" s="136"/>
      <c r="E31" s="136">
        <v>212</v>
      </c>
      <c r="F31" s="136"/>
      <c r="G31" s="136">
        <f>C31-E31</f>
        <v>0</v>
      </c>
    </row>
    <row r="32" spans="1:7">
      <c r="A32" s="365" t="s">
        <v>14</v>
      </c>
      <c r="C32" s="136">
        <v>0</v>
      </c>
      <c r="D32" s="136"/>
      <c r="E32" s="136">
        <v>0</v>
      </c>
      <c r="F32" s="136"/>
      <c r="G32" s="136">
        <f>C32-E32</f>
        <v>0</v>
      </c>
    </row>
    <row r="33" spans="1:7">
      <c r="A33" s="363"/>
      <c r="C33" s="136"/>
      <c r="D33" s="136"/>
      <c r="E33" s="136"/>
      <c r="F33" s="136"/>
      <c r="G33" s="136"/>
    </row>
    <row r="34" spans="1:7">
      <c r="A34" s="363" t="s">
        <v>441</v>
      </c>
      <c r="C34" s="136"/>
      <c r="D34" s="136"/>
      <c r="E34" s="136"/>
      <c r="F34" s="136"/>
      <c r="G34" s="136"/>
    </row>
    <row r="35" spans="1:7">
      <c r="A35" s="365" t="s">
        <v>525</v>
      </c>
      <c r="C35" s="136">
        <v>0</v>
      </c>
      <c r="D35" s="136"/>
      <c r="E35" s="136">
        <v>0</v>
      </c>
      <c r="F35" s="136"/>
      <c r="G35" s="136">
        <f>C35-E35</f>
        <v>0</v>
      </c>
    </row>
    <row r="36" spans="1:7">
      <c r="A36" s="365" t="s">
        <v>547</v>
      </c>
      <c r="C36" s="136">
        <v>1114</v>
      </c>
      <c r="D36" s="136"/>
      <c r="E36" s="136">
        <v>1114</v>
      </c>
      <c r="F36" s="136"/>
      <c r="G36" s="136">
        <f>C36-E36</f>
        <v>0</v>
      </c>
    </row>
    <row r="37" spans="1:7">
      <c r="A37" s="365" t="s">
        <v>14</v>
      </c>
      <c r="C37" s="136">
        <v>0</v>
      </c>
      <c r="D37" s="136"/>
      <c r="E37" s="136">
        <v>0</v>
      </c>
      <c r="F37" s="136"/>
      <c r="G37" s="136">
        <f>C37-E37</f>
        <v>0</v>
      </c>
    </row>
    <row r="38" spans="1:7">
      <c r="A38" s="363"/>
      <c r="C38" s="136"/>
      <c r="D38" s="136"/>
      <c r="E38" s="136"/>
      <c r="F38" s="136"/>
      <c r="G38" s="136"/>
    </row>
    <row r="39" spans="1:7">
      <c r="A39" s="363"/>
      <c r="C39" s="136"/>
      <c r="D39" s="136"/>
      <c r="E39" s="136"/>
      <c r="F39" s="136"/>
      <c r="G39" s="136"/>
    </row>
    <row r="40" spans="1:7">
      <c r="A40" s="365"/>
      <c r="C40" s="136"/>
      <c r="D40" s="136"/>
      <c r="E40" s="136"/>
      <c r="F40" s="136"/>
      <c r="G40" s="136"/>
    </row>
    <row r="41" spans="1:7">
      <c r="A41" s="365"/>
      <c r="C41" s="136"/>
      <c r="D41" s="136"/>
      <c r="E41" s="136"/>
      <c r="F41" s="136"/>
      <c r="G41" s="136"/>
    </row>
    <row r="42" spans="1:7">
      <c r="A42" s="365"/>
      <c r="C42" s="136"/>
      <c r="D42" s="136"/>
      <c r="E42" s="136"/>
      <c r="F42" s="136"/>
      <c r="G42" s="136"/>
    </row>
    <row r="43" spans="1:7">
      <c r="A43" s="365"/>
      <c r="C43" s="136"/>
      <c r="D43" s="136"/>
      <c r="E43" s="136"/>
      <c r="F43" s="136"/>
      <c r="G43" s="136"/>
    </row>
    <row r="44" spans="1:7">
      <c r="A44" s="367"/>
      <c r="C44" s="136"/>
      <c r="D44" s="136"/>
      <c r="E44" s="136"/>
      <c r="F44" s="136"/>
      <c r="G44" s="136"/>
    </row>
    <row r="45" spans="1:7">
      <c r="A45" s="363"/>
      <c r="C45" s="136"/>
      <c r="D45" s="136"/>
      <c r="E45" s="136"/>
      <c r="F45" s="136"/>
      <c r="G45" s="136"/>
    </row>
    <row r="46" spans="1:7">
      <c r="A46" s="365"/>
      <c r="C46" s="136"/>
      <c r="D46" s="136"/>
      <c r="E46" s="136"/>
      <c r="F46" s="136"/>
      <c r="G46" s="136"/>
    </row>
    <row r="47" spans="1:7">
      <c r="A47" s="365"/>
      <c r="C47" s="136"/>
      <c r="D47" s="136"/>
      <c r="E47" s="136"/>
      <c r="F47" s="136"/>
      <c r="G47" s="136"/>
    </row>
    <row r="48" spans="1:7">
      <c r="A48" s="365"/>
      <c r="C48" s="136"/>
      <c r="D48" s="136"/>
      <c r="E48" s="136"/>
      <c r="F48" s="136"/>
      <c r="G48" s="136"/>
    </row>
    <row r="49" spans="1:7">
      <c r="A49" s="363"/>
      <c r="C49" s="136"/>
      <c r="D49" s="136"/>
      <c r="E49" s="136"/>
      <c r="F49" s="136"/>
      <c r="G49" s="136"/>
    </row>
    <row r="50" spans="1:7">
      <c r="A50" s="365"/>
      <c r="C50" s="136"/>
      <c r="D50" s="136"/>
      <c r="E50" s="136"/>
      <c r="F50" s="136"/>
      <c r="G50" s="136"/>
    </row>
    <row r="51" spans="1:7">
      <c r="A51" s="365"/>
      <c r="C51" s="136"/>
      <c r="D51" s="136"/>
      <c r="E51" s="136"/>
      <c r="F51" s="136"/>
      <c r="G51" s="136"/>
    </row>
    <row r="52" spans="1:7">
      <c r="C52" s="368"/>
      <c r="D52" s="368"/>
      <c r="E52" s="368"/>
      <c r="F52" s="368"/>
      <c r="G52" s="368"/>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indexed="31"/>
  </sheetPr>
  <dimension ref="A1:K104"/>
  <sheetViews>
    <sheetView view="pageBreakPreview" topLeftCell="A16" zoomScaleNormal="75" zoomScaleSheetLayoutView="100" workbookViewId="0">
      <selection activeCell="D27" sqref="D27"/>
    </sheetView>
  </sheetViews>
  <sheetFormatPr defaultRowHeight="12"/>
  <cols>
    <col min="1" max="1" width="42" style="18" customWidth="1"/>
    <col min="2" max="2" width="29" style="18" hidden="1" customWidth="1"/>
    <col min="3" max="3" width="12" style="18" hidden="1" customWidth="1"/>
    <col min="4" max="4" width="16.5" style="18" customWidth="1"/>
    <col min="5" max="5" width="2.5" style="25" customWidth="1"/>
    <col min="6" max="6" width="16.125" style="18" customWidth="1"/>
    <col min="7" max="7" width="0.125" style="18" customWidth="1"/>
    <col min="8" max="8" width="11.75" style="18" hidden="1" customWidth="1"/>
    <col min="9" max="9" width="14.625" style="18" hidden="1" customWidth="1"/>
    <col min="10" max="10" width="9" style="18"/>
    <col min="11" max="11" width="14.5" style="18" bestFit="1" customWidth="1"/>
    <col min="12" max="16384" width="9" style="18"/>
  </cols>
  <sheetData>
    <row r="1" spans="1:10">
      <c r="A1" s="30" t="s">
        <v>43</v>
      </c>
    </row>
    <row r="2" spans="1:10">
      <c r="A2" s="30" t="s">
        <v>308</v>
      </c>
    </row>
    <row r="3" spans="1:10">
      <c r="A3" s="99" t="s">
        <v>615</v>
      </c>
    </row>
    <row r="5" spans="1:10" s="30" customFormat="1" ht="12.75" thickBot="1">
      <c r="D5" s="329" t="s">
        <v>638</v>
      </c>
      <c r="E5" s="231"/>
      <c r="F5" s="177">
        <v>2009</v>
      </c>
      <c r="H5" s="30">
        <v>2009</v>
      </c>
    </row>
    <row r="6" spans="1:10" s="30" customFormat="1" ht="15" customHeight="1">
      <c r="D6" s="330" t="s">
        <v>530</v>
      </c>
      <c r="E6" s="230"/>
      <c r="F6" s="229"/>
    </row>
    <row r="7" spans="1:10">
      <c r="A7" s="30" t="s">
        <v>528</v>
      </c>
    </row>
    <row r="8" spans="1:10">
      <c r="A8" s="30"/>
      <c r="J8" s="232"/>
    </row>
    <row r="9" spans="1:10">
      <c r="A9" s="18" t="s">
        <v>116</v>
      </c>
      <c r="D9" s="18">
        <v>14726</v>
      </c>
      <c r="F9" s="18">
        <v>206975</v>
      </c>
      <c r="H9" s="18">
        <v>32478</v>
      </c>
    </row>
    <row r="10" spans="1:10">
      <c r="A10" s="18" t="s">
        <v>117</v>
      </c>
      <c r="D10" s="18">
        <f>BS!F12</f>
        <v>0</v>
      </c>
      <c r="F10" s="18">
        <v>39858</v>
      </c>
      <c r="H10" s="18">
        <f>D10</f>
        <v>0</v>
      </c>
    </row>
    <row r="11" spans="1:10" ht="12.75" thickBot="1">
      <c r="D11" s="178">
        <f>D9-D10</f>
        <v>14726</v>
      </c>
      <c r="E11" s="55"/>
      <c r="F11" s="178">
        <f>F9-F10</f>
        <v>167117</v>
      </c>
      <c r="H11" s="139">
        <f>H9-H10</f>
        <v>32478</v>
      </c>
    </row>
    <row r="12" spans="1:10" ht="12.75" thickTop="1">
      <c r="D12" s="55"/>
      <c r="E12" s="55"/>
      <c r="F12" s="55"/>
    </row>
    <row r="13" spans="1:10">
      <c r="A13" s="30" t="s">
        <v>101</v>
      </c>
    </row>
    <row r="14" spans="1:10">
      <c r="A14" s="18" t="s">
        <v>116</v>
      </c>
      <c r="D14" s="18">
        <v>2600</v>
      </c>
      <c r="F14" s="18">
        <v>2500</v>
      </c>
      <c r="H14" s="18">
        <f>D14</f>
        <v>2600</v>
      </c>
    </row>
    <row r="15" spans="1:10">
      <c r="A15" s="18" t="s">
        <v>117</v>
      </c>
      <c r="D15" s="18">
        <f>BS!F15</f>
        <v>2600</v>
      </c>
      <c r="F15" s="18">
        <v>2500</v>
      </c>
      <c r="H15" s="18">
        <f>D15</f>
        <v>2600</v>
      </c>
    </row>
    <row r="16" spans="1:10" ht="12.75" thickBot="1">
      <c r="D16" s="178">
        <f>D14-D15</f>
        <v>0</v>
      </c>
      <c r="E16" s="55"/>
      <c r="F16" s="178">
        <f>F14-F15</f>
        <v>0</v>
      </c>
      <c r="H16" s="139">
        <f>H14-H15</f>
        <v>0</v>
      </c>
    </row>
    <row r="17" spans="1:11" ht="12.75" thickTop="1">
      <c r="A17" s="30"/>
    </row>
    <row r="18" spans="1:11" ht="12" customHeight="1">
      <c r="A18" s="30" t="s">
        <v>176</v>
      </c>
    </row>
    <row r="19" spans="1:11" ht="12" customHeight="1">
      <c r="A19" s="18" t="s">
        <v>116</v>
      </c>
      <c r="D19" s="18">
        <f>52051+16597+50000</f>
        <v>118648</v>
      </c>
      <c r="F19" s="18">
        <f>195645-2500</f>
        <v>193145</v>
      </c>
      <c r="H19" s="18">
        <v>352256</v>
      </c>
      <c r="I19" s="176"/>
    </row>
    <row r="20" spans="1:11" ht="12" customHeight="1">
      <c r="A20" s="18" t="s">
        <v>177</v>
      </c>
      <c r="D20" s="62">
        <v>0</v>
      </c>
      <c r="F20" s="62" t="e">
        <f>-'P&amp;L'!#REF!</f>
        <v>#REF!</v>
      </c>
      <c r="H20" s="18" t="e">
        <f>-'P&amp;L'!#REF!</f>
        <v>#REF!</v>
      </c>
      <c r="I20" s="18" t="e">
        <f>'P&amp;L'!#REF!</f>
        <v>#REF!</v>
      </c>
    </row>
    <row r="21" spans="1:11" ht="12" customHeight="1">
      <c r="D21" s="18">
        <f>SUM(D19:D20)</f>
        <v>118648</v>
      </c>
      <c r="F21" s="18" t="e">
        <f>F19+F20</f>
        <v>#REF!</v>
      </c>
      <c r="H21" s="108" t="e">
        <f>SUM(H19:H20)</f>
        <v>#REF!</v>
      </c>
      <c r="I21" s="108" t="e">
        <f>SUM(I19:I20)</f>
        <v>#REF!</v>
      </c>
    </row>
    <row r="22" spans="1:11" ht="12" customHeight="1">
      <c r="A22" s="18" t="s">
        <v>117</v>
      </c>
      <c r="D22" s="18" t="e">
        <f>#REF!+#REF!+#REF!</f>
        <v>#REF!</v>
      </c>
      <c r="F22" s="18">
        <f>228656-2500</f>
        <v>226156</v>
      </c>
      <c r="H22" s="18" t="e">
        <f>D22</f>
        <v>#REF!</v>
      </c>
      <c r="I22" s="18">
        <f>F22</f>
        <v>226156</v>
      </c>
    </row>
    <row r="23" spans="1:11" ht="12" customHeight="1" thickBot="1">
      <c r="D23" s="178" t="e">
        <f>D22-D21</f>
        <v>#REF!</v>
      </c>
      <c r="E23" s="55"/>
      <c r="F23" s="178" t="e">
        <f>F22-F21</f>
        <v>#REF!</v>
      </c>
      <c r="H23" s="139" t="e">
        <f>H22-H21</f>
        <v>#REF!</v>
      </c>
      <c r="I23" s="139" t="e">
        <f>I22-I21</f>
        <v>#REF!</v>
      </c>
    </row>
    <row r="24" spans="1:11" ht="12" customHeight="1" thickTop="1">
      <c r="A24" s="30"/>
    </row>
    <row r="25" spans="1:11" ht="12" customHeight="1">
      <c r="A25" s="30" t="s">
        <v>178</v>
      </c>
      <c r="K25" s="228"/>
    </row>
    <row r="26" spans="1:11" ht="12" customHeight="1">
      <c r="A26" s="18" t="s">
        <v>116</v>
      </c>
      <c r="D26" s="18">
        <f>BS!H10</f>
        <v>3163993</v>
      </c>
      <c r="F26" s="18">
        <v>45870924</v>
      </c>
      <c r="H26" s="18">
        <v>33040882</v>
      </c>
      <c r="K26" s="228">
        <v>29464973</v>
      </c>
    </row>
    <row r="27" spans="1:11" ht="12" customHeight="1">
      <c r="A27" s="18" t="s">
        <v>117</v>
      </c>
      <c r="D27" s="18">
        <f>BS!F10</f>
        <v>3741410</v>
      </c>
      <c r="F27" s="62">
        <v>27060689</v>
      </c>
      <c r="H27" s="18">
        <f>D27</f>
        <v>3741410</v>
      </c>
      <c r="K27" s="228">
        <v>36605465.496520005</v>
      </c>
    </row>
    <row r="28" spans="1:11" ht="12" customHeight="1">
      <c r="A28" s="18" t="s">
        <v>535</v>
      </c>
      <c r="D28" s="108">
        <f>D26-D27</f>
        <v>-577417</v>
      </c>
      <c r="F28" s="18">
        <f>F26-F27</f>
        <v>18810235</v>
      </c>
      <c r="H28" s="108">
        <f>H26-H27</f>
        <v>29299472</v>
      </c>
      <c r="K28" s="228">
        <v>-7140492.4965200052</v>
      </c>
    </row>
    <row r="29" spans="1:11" ht="12" hidden="1" customHeight="1">
      <c r="A29" s="18" t="s">
        <v>9</v>
      </c>
      <c r="D29" s="18">
        <v>0</v>
      </c>
      <c r="F29" s="18">
        <v>0</v>
      </c>
      <c r="H29" s="18">
        <v>0</v>
      </c>
      <c r="K29" s="228">
        <v>0</v>
      </c>
    </row>
    <row r="30" spans="1:11" ht="12" customHeight="1">
      <c r="A30" s="18" t="s">
        <v>294</v>
      </c>
      <c r="D30" s="18" t="e">
        <f>'P&amp;L'!#REF!</f>
        <v>#REF!</v>
      </c>
      <c r="F30" s="18" t="e">
        <f>'P&amp;L'!#REF!</f>
        <v>#REF!</v>
      </c>
      <c r="G30" s="18" t="e">
        <f>F26-F34</f>
        <v>#REF!</v>
      </c>
      <c r="H30" s="18" t="e">
        <f>'P&amp;L'!#REF!</f>
        <v>#REF!</v>
      </c>
      <c r="K30" s="228">
        <v>382213</v>
      </c>
    </row>
    <row r="31" spans="1:11" ht="12" customHeight="1">
      <c r="A31" s="18" t="s">
        <v>305</v>
      </c>
      <c r="D31" s="18">
        <f>UHF!G24</f>
        <v>-246515</v>
      </c>
      <c r="F31" s="18">
        <v>-2497345</v>
      </c>
      <c r="G31" s="18" t="e">
        <f>G30+F31+F30</f>
        <v>#REF!</v>
      </c>
      <c r="H31" s="18" t="e">
        <f>#REF!</f>
        <v>#REF!</v>
      </c>
      <c r="K31" s="228">
        <v>5116045</v>
      </c>
    </row>
    <row r="32" spans="1:11" ht="12" hidden="1" customHeight="1">
      <c r="A32" s="18" t="s">
        <v>157</v>
      </c>
      <c r="D32" s="18">
        <v>0</v>
      </c>
      <c r="F32" s="18">
        <v>0</v>
      </c>
      <c r="H32" s="18">
        <v>0</v>
      </c>
      <c r="K32" s="228">
        <v>0</v>
      </c>
    </row>
    <row r="33" spans="1:11" ht="12" customHeight="1">
      <c r="A33" s="18" t="s">
        <v>9</v>
      </c>
      <c r="D33" s="18">
        <f>-'P&amp;L'!G15</f>
        <v>0</v>
      </c>
      <c r="F33" s="18">
        <f>-15395187</f>
        <v>-15395187</v>
      </c>
      <c r="K33" s="228">
        <v>-115307</v>
      </c>
    </row>
    <row r="34" spans="1:11" ht="12" customHeight="1" thickBot="1">
      <c r="A34" s="30"/>
      <c r="D34" s="178" t="e">
        <f>SUM(D28:D33)</f>
        <v>#REF!</v>
      </c>
      <c r="E34" s="55"/>
      <c r="F34" s="183" t="e">
        <f>SUM(F28:F33)</f>
        <v>#REF!</v>
      </c>
      <c r="H34" s="139" t="e">
        <f>SUM(H28:H32)</f>
        <v>#REF!</v>
      </c>
      <c r="K34" s="228">
        <v>-1757541.4965200052</v>
      </c>
    </row>
    <row r="35" spans="1:11" ht="12" customHeight="1" thickTop="1">
      <c r="A35" s="30"/>
      <c r="D35" s="55"/>
      <c r="E35" s="55"/>
      <c r="F35" s="55"/>
    </row>
    <row r="36" spans="1:11" ht="12" customHeight="1">
      <c r="A36" s="30" t="s">
        <v>391</v>
      </c>
    </row>
    <row r="37" spans="1:11" ht="12" customHeight="1">
      <c r="A37" s="18" t="s">
        <v>116</v>
      </c>
      <c r="D37" s="18">
        <v>1000000</v>
      </c>
      <c r="F37" s="18">
        <v>2850000</v>
      </c>
    </row>
    <row r="38" spans="1:11" ht="12" customHeight="1">
      <c r="A38" s="18" t="s">
        <v>117</v>
      </c>
      <c r="D38" s="18">
        <f>BS!F20</f>
        <v>0</v>
      </c>
      <c r="F38" s="18">
        <v>1200000</v>
      </c>
    </row>
    <row r="39" spans="1:11" ht="12" customHeight="1" thickBot="1">
      <c r="D39" s="178">
        <f>D38-D37</f>
        <v>-1000000</v>
      </c>
      <c r="E39" s="55"/>
      <c r="F39" s="178">
        <f>F38-F37</f>
        <v>-1650000</v>
      </c>
    </row>
    <row r="40" spans="1:11" ht="12" customHeight="1" thickTop="1">
      <c r="A40" s="30"/>
    </row>
    <row r="41" spans="1:11" ht="12" customHeight="1">
      <c r="A41" s="30" t="s">
        <v>622</v>
      </c>
    </row>
    <row r="42" spans="1:11" ht="12" customHeight="1">
      <c r="A42" s="18" t="s">
        <v>116</v>
      </c>
      <c r="D42" s="18">
        <f>BS!H22</f>
        <v>522</v>
      </c>
    </row>
    <row r="43" spans="1:11" ht="12" customHeight="1">
      <c r="A43" s="18" t="s">
        <v>117</v>
      </c>
      <c r="D43" s="18">
        <f>BS!F22</f>
        <v>476</v>
      </c>
    </row>
    <row r="44" spans="1:11" ht="12" customHeight="1" thickBot="1">
      <c r="D44" s="178">
        <f>D43-D42</f>
        <v>-46</v>
      </c>
    </row>
    <row r="45" spans="1:11" ht="12" customHeight="1" thickTop="1">
      <c r="A45" s="30"/>
    </row>
    <row r="46" spans="1:11" ht="12" customHeight="1">
      <c r="A46" s="30" t="s">
        <v>191</v>
      </c>
    </row>
    <row r="47" spans="1:11" ht="12" customHeight="1">
      <c r="A47" s="18" t="s">
        <v>116</v>
      </c>
      <c r="D47" s="18">
        <f>BS!H26</f>
        <v>10641</v>
      </c>
      <c r="F47" s="18">
        <f>68111-45585</f>
        <v>22526</v>
      </c>
      <c r="H47" s="18">
        <v>48425</v>
      </c>
    </row>
    <row r="48" spans="1:11" ht="12" customHeight="1">
      <c r="A48" s="18" t="s">
        <v>117</v>
      </c>
      <c r="D48" s="18">
        <f>BS!F26</f>
        <v>12259</v>
      </c>
      <c r="F48" s="18">
        <f>55457-21614</f>
        <v>33843</v>
      </c>
      <c r="H48" s="18">
        <f>D48</f>
        <v>12259</v>
      </c>
    </row>
    <row r="49" spans="1:11" ht="12" customHeight="1" thickBot="1">
      <c r="D49" s="178">
        <f>D48-D47</f>
        <v>1618</v>
      </c>
      <c r="E49" s="55"/>
      <c r="F49" s="178">
        <f>F48-F47</f>
        <v>11317</v>
      </c>
      <c r="H49" s="139">
        <f>H48-H47</f>
        <v>-36166</v>
      </c>
    </row>
    <row r="50" spans="1:11" ht="12" customHeight="1" thickTop="1">
      <c r="A50" s="30"/>
    </row>
    <row r="51" spans="1:11" ht="12" customHeight="1">
      <c r="A51" s="30" t="s">
        <v>102</v>
      </c>
    </row>
    <row r="52" spans="1:11" ht="12" customHeight="1">
      <c r="A52" s="18" t="s">
        <v>116</v>
      </c>
      <c r="D52" s="18">
        <f>BS!H23</f>
        <v>475</v>
      </c>
      <c r="F52" s="18">
        <v>45585</v>
      </c>
      <c r="H52" s="18">
        <v>6916</v>
      </c>
    </row>
    <row r="53" spans="1:11" ht="12" customHeight="1">
      <c r="A53" s="18" t="s">
        <v>117</v>
      </c>
      <c r="D53" s="18">
        <f>BS!F23</f>
        <v>1122</v>
      </c>
      <c r="F53" s="18">
        <v>21614</v>
      </c>
      <c r="H53" s="18">
        <f>D53</f>
        <v>1122</v>
      </c>
    </row>
    <row r="54" spans="1:11" ht="12" customHeight="1" thickBot="1">
      <c r="D54" s="178">
        <f>D53-D52</f>
        <v>647</v>
      </c>
      <c r="E54" s="55"/>
      <c r="F54" s="183">
        <f>F53-F52</f>
        <v>-23971</v>
      </c>
      <c r="H54" s="139">
        <f>H53-H52</f>
        <v>-5794</v>
      </c>
    </row>
    <row r="55" spans="1:11" ht="12" customHeight="1" thickTop="1">
      <c r="A55" s="30"/>
      <c r="D55" s="55"/>
      <c r="E55" s="55"/>
      <c r="F55" s="55"/>
    </row>
    <row r="56" spans="1:11" ht="12" customHeight="1">
      <c r="A56" s="30" t="s">
        <v>306</v>
      </c>
    </row>
    <row r="57" spans="1:11" ht="12" customHeight="1">
      <c r="A57" s="18" t="s">
        <v>116</v>
      </c>
      <c r="D57" s="125">
        <f>BS!H21</f>
        <v>19993</v>
      </c>
      <c r="F57" s="128">
        <v>1144992</v>
      </c>
      <c r="H57" s="24"/>
      <c r="K57" s="227">
        <v>58920</v>
      </c>
    </row>
    <row r="58" spans="1:11" ht="12" customHeight="1">
      <c r="A58" s="18" t="s">
        <v>334</v>
      </c>
      <c r="D58" s="126">
        <f>-57335.677*0</f>
        <v>0</v>
      </c>
      <c r="F58" s="129">
        <v>-455853</v>
      </c>
      <c r="H58" s="27"/>
      <c r="K58" s="227">
        <v>-14704</v>
      </c>
    </row>
    <row r="59" spans="1:11" ht="12" customHeight="1">
      <c r="A59" s="18" t="s">
        <v>57</v>
      </c>
      <c r="D59" s="127">
        <v>0</v>
      </c>
      <c r="F59" s="130">
        <v>-235948</v>
      </c>
      <c r="H59" s="29"/>
      <c r="K59" s="227">
        <v>-3287</v>
      </c>
    </row>
    <row r="60" spans="1:11" ht="12" customHeight="1">
      <c r="A60" s="18" t="s">
        <v>335</v>
      </c>
      <c r="D60" s="18">
        <f>SUM(D57:D59)</f>
        <v>19993</v>
      </c>
      <c r="F60" s="18">
        <f>SUM(F57:F59)</f>
        <v>453191</v>
      </c>
      <c r="H60" s="138"/>
      <c r="K60" s="227">
        <v>40929</v>
      </c>
    </row>
    <row r="61" spans="1:11" ht="12" customHeight="1">
      <c r="K61" s="227"/>
    </row>
    <row r="62" spans="1:11" ht="12" customHeight="1">
      <c r="A62" s="18" t="s">
        <v>207</v>
      </c>
      <c r="D62" s="125">
        <f>+BS!F21</f>
        <v>21378</v>
      </c>
      <c r="F62" s="128">
        <v>1020013</v>
      </c>
      <c r="H62" s="24"/>
      <c r="K62" s="227">
        <v>95938.000919999991</v>
      </c>
    </row>
    <row r="63" spans="1:11" ht="12" customHeight="1">
      <c r="A63" s="18" t="s">
        <v>307</v>
      </c>
      <c r="D63" s="126" t="e">
        <f>-#REF!*0</f>
        <v>#REF!</v>
      </c>
      <c r="F63" s="129">
        <v>-673720</v>
      </c>
      <c r="H63" s="27"/>
      <c r="K63" s="227">
        <v>-30247</v>
      </c>
    </row>
    <row r="64" spans="1:11" ht="12" customHeight="1">
      <c r="A64" s="18" t="s">
        <v>119</v>
      </c>
      <c r="D64" s="127" t="e">
        <f>-#REF!*0</f>
        <v>#REF!</v>
      </c>
      <c r="F64" s="130">
        <v>-361</v>
      </c>
      <c r="H64" s="27"/>
      <c r="K64" s="227">
        <v>-5415</v>
      </c>
    </row>
    <row r="65" spans="1:11" ht="12" customHeight="1">
      <c r="D65" s="25" t="e">
        <f>SUM(D62:D64)</f>
        <v>#REF!</v>
      </c>
      <c r="F65" s="25">
        <f>SUM(F62:F64)</f>
        <v>345932</v>
      </c>
      <c r="H65" s="29"/>
      <c r="K65" s="227">
        <v>60276.000919999991</v>
      </c>
    </row>
    <row r="66" spans="1:11" ht="12" customHeight="1" thickBot="1">
      <c r="A66" s="18" t="s">
        <v>120</v>
      </c>
      <c r="D66" s="179" t="e">
        <f>D65-D60</f>
        <v>#REF!</v>
      </c>
      <c r="E66" s="55"/>
      <c r="F66" s="179">
        <f>F65-F60</f>
        <v>-107259</v>
      </c>
      <c r="H66" s="140"/>
      <c r="K66" s="227">
        <v>19347.000919999991</v>
      </c>
    </row>
    <row r="67" spans="1:11" ht="12.75" thickTop="1"/>
    <row r="68" spans="1:11">
      <c r="A68" s="30" t="s">
        <v>121</v>
      </c>
    </row>
    <row r="69" spans="1:11">
      <c r="A69" s="18" t="s">
        <v>122</v>
      </c>
      <c r="D69" s="18" t="e">
        <f>BS!#REF!</f>
        <v>#REF!</v>
      </c>
      <c r="F69" s="18">
        <v>150442</v>
      </c>
      <c r="H69" s="18">
        <v>1285418</v>
      </c>
    </row>
    <row r="70" spans="1:11">
      <c r="A70" s="18" t="s">
        <v>40</v>
      </c>
      <c r="D70" s="18" t="e">
        <f>-UHF!#REF!</f>
        <v>#REF!</v>
      </c>
      <c r="F70" s="18">
        <v>5602949</v>
      </c>
      <c r="H70" s="18">
        <v>0</v>
      </c>
    </row>
    <row r="71" spans="1:11">
      <c r="A71" s="18" t="s">
        <v>123</v>
      </c>
      <c r="D71" s="18" t="e">
        <f>-UHF!#REF!</f>
        <v>#REF!</v>
      </c>
      <c r="F71" s="18">
        <v>-2014671</v>
      </c>
      <c r="H71" s="18">
        <v>0</v>
      </c>
    </row>
    <row r="72" spans="1:11">
      <c r="A72" s="18" t="s">
        <v>117</v>
      </c>
      <c r="D72" s="18" t="e">
        <f>BS!#REF!</f>
        <v>#REF!</v>
      </c>
      <c r="F72" s="18">
        <v>230264</v>
      </c>
      <c r="H72" s="18" t="e">
        <f>D72</f>
        <v>#REF!</v>
      </c>
    </row>
    <row r="73" spans="1:11" ht="12.75" thickBot="1">
      <c r="D73" s="178" t="e">
        <f>D69+D70+D71-D72</f>
        <v>#REF!</v>
      </c>
      <c r="E73" s="55"/>
      <c r="F73" s="178">
        <f>F69+F70+F71-F72</f>
        <v>3508456</v>
      </c>
      <c r="H73" s="139" t="e">
        <f>H69+H70+H71-H72</f>
        <v>#REF!</v>
      </c>
    </row>
    <row r="74" spans="1:11" s="30" customFormat="1" ht="12.75" thickTop="1">
      <c r="E74" s="55"/>
    </row>
    <row r="75" spans="1:11">
      <c r="A75" s="30" t="s">
        <v>124</v>
      </c>
    </row>
    <row r="76" spans="1:11">
      <c r="A76" s="18" t="s">
        <v>206</v>
      </c>
      <c r="D76" s="18">
        <f>-D58</f>
        <v>0</v>
      </c>
      <c r="F76" s="18">
        <f>-F58</f>
        <v>455853</v>
      </c>
      <c r="H76" s="18">
        <f>-H58</f>
        <v>0</v>
      </c>
      <c r="I76" s="176"/>
    </row>
    <row r="77" spans="1:11">
      <c r="A77" s="18" t="s">
        <v>550</v>
      </c>
      <c r="D77" s="18">
        <f>'P&amp;L'!G16</f>
        <v>35529</v>
      </c>
      <c r="F77" s="18" t="e">
        <f>'P&amp;L'!#REF!</f>
        <v>#REF!</v>
      </c>
      <c r="I77" s="18" t="e">
        <f>'P&amp;L'!#REF!</f>
        <v>#REF!</v>
      </c>
    </row>
    <row r="78" spans="1:11">
      <c r="A78" s="18" t="s">
        <v>573</v>
      </c>
      <c r="D78" s="18">
        <f>'P&amp;L'!G17</f>
        <v>5770</v>
      </c>
    </row>
    <row r="79" spans="1:11">
      <c r="A79" s="18" t="s">
        <v>207</v>
      </c>
      <c r="D79" s="18" t="e">
        <f>-'cash flow working'!D63</f>
        <v>#REF!</v>
      </c>
      <c r="F79" s="18">
        <f>-F63</f>
        <v>673720</v>
      </c>
      <c r="I79" s="18">
        <f>F79</f>
        <v>673720</v>
      </c>
    </row>
    <row r="80" spans="1:11" s="30" customFormat="1" ht="12.75" thickBot="1">
      <c r="D80" s="178" t="e">
        <f>D76+D77-D79+D78</f>
        <v>#REF!</v>
      </c>
      <c r="E80" s="55"/>
      <c r="F80" s="178" t="e">
        <f>F76+F77-F79</f>
        <v>#REF!</v>
      </c>
      <c r="I80" s="139" t="e">
        <f>I76+I77-I79</f>
        <v>#REF!</v>
      </c>
    </row>
    <row r="81" spans="1:6" ht="12.75" thickTop="1"/>
    <row r="82" spans="1:6" s="30" customFormat="1">
      <c r="A82" s="118" t="s">
        <v>221</v>
      </c>
      <c r="E82" s="55"/>
    </row>
    <row r="83" spans="1:6" s="30" customFormat="1">
      <c r="A83" s="18" t="s">
        <v>103</v>
      </c>
      <c r="D83" s="18">
        <f>UHF!G12</f>
        <v>850127.11</v>
      </c>
      <c r="E83" s="25"/>
      <c r="F83" s="18">
        <v>-903030</v>
      </c>
    </row>
    <row r="84" spans="1:6" s="30" customFormat="1">
      <c r="A84" s="18" t="s">
        <v>104</v>
      </c>
      <c r="D84" s="18">
        <f>UHF!G14</f>
        <v>-139563.02299999999</v>
      </c>
      <c r="E84" s="25"/>
      <c r="F84" s="18">
        <v>3472372</v>
      </c>
    </row>
    <row r="85" spans="1:6" s="30" customFormat="1">
      <c r="A85" s="18" t="s">
        <v>105</v>
      </c>
      <c r="D85" s="18">
        <f>-D59</f>
        <v>0</v>
      </c>
      <c r="E85" s="25"/>
      <c r="F85" s="18">
        <f>-F59</f>
        <v>235948</v>
      </c>
    </row>
    <row r="86" spans="1:6">
      <c r="A86" s="18" t="s">
        <v>106</v>
      </c>
      <c r="D86" s="18" t="e">
        <f>-D64</f>
        <v>#REF!</v>
      </c>
      <c r="F86" s="18">
        <f>-F64</f>
        <v>361</v>
      </c>
    </row>
    <row r="87" spans="1:6" ht="12.75" thickBot="1">
      <c r="D87" s="178" t="e">
        <f>D83+D84-D85+D86</f>
        <v>#REF!</v>
      </c>
      <c r="E87" s="55"/>
      <c r="F87" s="178">
        <f>F83+F84-F85+F86</f>
        <v>2333755</v>
      </c>
    </row>
    <row r="88" spans="1:6" ht="12.75" thickTop="1">
      <c r="A88" s="30" t="s">
        <v>381</v>
      </c>
    </row>
    <row r="89" spans="1:6">
      <c r="A89" s="18" t="s">
        <v>116</v>
      </c>
      <c r="D89" s="18">
        <v>0</v>
      </c>
      <c r="F89" s="18">
        <v>18191</v>
      </c>
    </row>
    <row r="90" spans="1:6">
      <c r="A90" s="18" t="s">
        <v>117</v>
      </c>
      <c r="D90" s="18">
        <v>0</v>
      </c>
      <c r="F90" s="18">
        <v>0</v>
      </c>
    </row>
    <row r="91" spans="1:6" ht="12.75" thickBot="1">
      <c r="D91" s="178">
        <f>D89-D90</f>
        <v>0</v>
      </c>
      <c r="E91" s="55"/>
      <c r="F91" s="178">
        <f>F89-F90</f>
        <v>18191</v>
      </c>
    </row>
    <row r="92" spans="1:6" ht="12" customHeight="1" thickTop="1">
      <c r="A92" s="30" t="s">
        <v>309</v>
      </c>
    </row>
    <row r="93" spans="1:6" ht="12" customHeight="1">
      <c r="A93" s="18" t="s">
        <v>116</v>
      </c>
      <c r="D93" s="18">
        <v>0</v>
      </c>
      <c r="F93" s="18">
        <v>1979</v>
      </c>
    </row>
    <row r="94" spans="1:6" ht="12" customHeight="1">
      <c r="A94" s="18" t="s">
        <v>117</v>
      </c>
      <c r="D94" s="18">
        <v>0</v>
      </c>
      <c r="F94" s="18">
        <v>0</v>
      </c>
    </row>
    <row r="95" spans="1:6" ht="12" customHeight="1" thickBot="1">
      <c r="D95" s="178">
        <f>D94-D93</f>
        <v>0</v>
      </c>
      <c r="E95" s="55"/>
      <c r="F95" s="178">
        <f>F94-F93</f>
        <v>-1979</v>
      </c>
    </row>
    <row r="96" spans="1:6" ht="12" customHeight="1" thickTop="1">
      <c r="A96" s="30"/>
    </row>
    <row r="97" spans="1:6">
      <c r="A97" s="18" t="s">
        <v>300</v>
      </c>
      <c r="D97" s="30" t="e">
        <f>D95+D91+D87</f>
        <v>#REF!</v>
      </c>
      <c r="F97" s="30">
        <f>F95+F91+F87</f>
        <v>2349967</v>
      </c>
    </row>
    <row r="101" spans="1:6">
      <c r="D101" s="18" t="e">
        <f>D9+#REF!+D14+D19+D26-BS!H16+BS!H9+D89</f>
        <v>#REF!</v>
      </c>
      <c r="F101" s="18" t="e">
        <f>+F9+F14+F19+F26+F89+3473180-49800787+#REF!</f>
        <v>#REF!</v>
      </c>
    </row>
    <row r="102" spans="1:6">
      <c r="D102" s="18" t="e">
        <f>+D37+D47+D52+D57+D69-BS!H27</f>
        <v>#REF!</v>
      </c>
      <c r="F102" s="18">
        <f>+F37+F47+F52+F57+F69-4215524+F93</f>
        <v>0</v>
      </c>
    </row>
    <row r="103" spans="1:6">
      <c r="D103" s="18" t="e">
        <f>D10+#REF!+D15+D22+D27+D90-BS!F16+BS!F9</f>
        <v>#REF!</v>
      </c>
      <c r="F103" s="18" t="e">
        <f>+F10+#REF!+F15+F22+F27-27757523+F90</f>
        <v>#REF!</v>
      </c>
    </row>
    <row r="104" spans="1:6">
      <c r="D104" s="18" t="e">
        <f>D38+D48+D53+D62+D72+D94-BS!F27</f>
        <v>#REF!</v>
      </c>
      <c r="F104" s="18">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28"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H64"/>
  <sheetViews>
    <sheetView view="pageBreakPreview" topLeftCell="A22" zoomScaleSheetLayoutView="100" workbookViewId="0">
      <selection activeCell="B54" sqref="B54"/>
    </sheetView>
  </sheetViews>
  <sheetFormatPr defaultRowHeight="12"/>
  <cols>
    <col min="1" max="1" width="5.125" style="70" customWidth="1"/>
    <col min="2" max="2" width="3.625" style="73" customWidth="1"/>
    <col min="3" max="3" width="41.625" style="71" customWidth="1"/>
    <col min="4" max="4" width="7" style="43" bestFit="1" customWidth="1"/>
    <col min="5" max="5" width="2.5" style="71" customWidth="1"/>
    <col min="6" max="6" width="13" style="71" customWidth="1"/>
    <col min="7" max="7" width="0.75" style="71" customWidth="1"/>
    <col min="8" max="8" width="10.375" style="71" customWidth="1"/>
    <col min="9" max="16384" width="9" style="71"/>
  </cols>
  <sheetData>
    <row r="1" spans="1:8">
      <c r="A1" s="120" t="s">
        <v>657</v>
      </c>
      <c r="B1" s="50"/>
      <c r="C1" s="50"/>
      <c r="D1" s="50"/>
      <c r="E1" s="50"/>
    </row>
    <row r="2" spans="1:8">
      <c r="A2" s="70" t="s">
        <v>808</v>
      </c>
      <c r="B2" s="50"/>
      <c r="C2" s="50"/>
      <c r="D2" s="50"/>
      <c r="E2" s="50"/>
      <c r="F2" s="60"/>
      <c r="G2" s="60"/>
      <c r="H2" s="60"/>
    </row>
    <row r="3" spans="1:8">
      <c r="A3" s="121" t="s">
        <v>677</v>
      </c>
      <c r="B3" s="72"/>
      <c r="C3" s="72"/>
      <c r="D3" s="72"/>
      <c r="E3" s="72"/>
      <c r="F3" s="72"/>
      <c r="G3" s="72"/>
      <c r="H3" s="72"/>
    </row>
    <row r="4" spans="1:8" ht="12" customHeight="1">
      <c r="A4" s="121"/>
      <c r="B4" s="72"/>
      <c r="C4" s="72"/>
      <c r="D4" s="72"/>
      <c r="E4" s="72"/>
      <c r="F4" s="72"/>
      <c r="G4" s="72"/>
      <c r="H4" s="72"/>
    </row>
    <row r="5" spans="1:8" ht="12" customHeight="1">
      <c r="A5" s="44">
        <v>1</v>
      </c>
      <c r="B5" s="70" t="s">
        <v>393</v>
      </c>
      <c r="C5" s="50"/>
      <c r="E5" s="57"/>
    </row>
    <row r="6" spans="1:8" ht="12" customHeight="1">
      <c r="A6" s="122"/>
      <c r="D6" s="57"/>
    </row>
    <row r="7" spans="1:8" ht="12" customHeight="1">
      <c r="A7" s="123">
        <v>1.1000000000000001</v>
      </c>
      <c r="B7" s="617" t="s">
        <v>690</v>
      </c>
      <c r="C7" s="617"/>
      <c r="D7" s="617"/>
      <c r="E7" s="617"/>
      <c r="F7" s="617"/>
      <c r="G7" s="617"/>
      <c r="H7" s="617"/>
    </row>
    <row r="8" spans="1:8" ht="12" customHeight="1">
      <c r="A8" s="123"/>
      <c r="B8" s="617"/>
      <c r="C8" s="617"/>
      <c r="D8" s="617"/>
      <c r="E8" s="617"/>
      <c r="F8" s="617"/>
      <c r="G8" s="617"/>
      <c r="H8" s="617"/>
    </row>
    <row r="9" spans="1:8" ht="12" customHeight="1">
      <c r="A9" s="123"/>
      <c r="B9" s="617"/>
      <c r="C9" s="617"/>
      <c r="D9" s="617"/>
      <c r="E9" s="617"/>
      <c r="F9" s="617"/>
      <c r="G9" s="617"/>
      <c r="H9" s="617"/>
    </row>
    <row r="10" spans="1:8" ht="12" customHeight="1">
      <c r="A10" s="123"/>
      <c r="B10" s="617"/>
      <c r="C10" s="617"/>
      <c r="D10" s="617"/>
      <c r="E10" s="617"/>
      <c r="F10" s="617"/>
      <c r="G10" s="617"/>
      <c r="H10" s="617"/>
    </row>
    <row r="11" spans="1:8" ht="12" customHeight="1">
      <c r="A11" s="123"/>
      <c r="B11" s="617"/>
      <c r="C11" s="617"/>
      <c r="D11" s="617"/>
      <c r="E11" s="617"/>
      <c r="F11" s="617"/>
      <c r="G11" s="617"/>
      <c r="H11" s="617"/>
    </row>
    <row r="12" spans="1:8" ht="12" customHeight="1">
      <c r="A12" s="109"/>
      <c r="B12" s="617"/>
      <c r="C12" s="617"/>
      <c r="D12" s="617"/>
      <c r="E12" s="617"/>
      <c r="F12" s="617"/>
      <c r="G12" s="617"/>
      <c r="H12" s="617"/>
    </row>
    <row r="13" spans="1:8" s="427" customFormat="1" ht="12" customHeight="1">
      <c r="A13" s="109"/>
      <c r="B13" s="617"/>
      <c r="C13" s="617"/>
      <c r="D13" s="617"/>
      <c r="E13" s="617"/>
      <c r="F13" s="617"/>
      <c r="G13" s="617"/>
      <c r="H13" s="617"/>
    </row>
    <row r="14" spans="1:8" s="427" customFormat="1" ht="12" customHeight="1">
      <c r="A14" s="109"/>
      <c r="B14" s="73"/>
      <c r="D14" s="424"/>
    </row>
    <row r="15" spans="1:8" s="427" customFormat="1" ht="12" customHeight="1">
      <c r="A15" s="123">
        <v>1.2</v>
      </c>
      <c r="B15" s="618" t="s">
        <v>56</v>
      </c>
      <c r="C15" s="618"/>
      <c r="D15" s="618"/>
      <c r="E15" s="618"/>
      <c r="F15" s="618"/>
      <c r="G15" s="618"/>
      <c r="H15" s="618"/>
    </row>
    <row r="16" spans="1:8" s="427" customFormat="1" ht="12" customHeight="1">
      <c r="A16" s="109"/>
      <c r="B16" s="618"/>
      <c r="C16" s="618"/>
      <c r="D16" s="618"/>
      <c r="E16" s="618"/>
      <c r="F16" s="618"/>
      <c r="G16" s="618"/>
      <c r="H16" s="618"/>
    </row>
    <row r="17" spans="1:8" s="427" customFormat="1" ht="12" customHeight="1">
      <c r="A17" s="109"/>
      <c r="B17" s="618"/>
      <c r="C17" s="618"/>
      <c r="D17" s="618"/>
      <c r="E17" s="618"/>
      <c r="F17" s="618"/>
      <c r="G17" s="618"/>
      <c r="H17" s="618"/>
    </row>
    <row r="18" spans="1:8" s="427" customFormat="1" ht="12" customHeight="1">
      <c r="A18" s="109"/>
      <c r="B18" s="618"/>
      <c r="C18" s="618"/>
      <c r="D18" s="618"/>
      <c r="E18" s="618"/>
      <c r="F18" s="618"/>
      <c r="G18" s="618"/>
      <c r="H18" s="618"/>
    </row>
    <row r="19" spans="1:8" s="427" customFormat="1" ht="12" customHeight="1">
      <c r="A19" s="109"/>
      <c r="B19" s="73"/>
      <c r="D19" s="424"/>
    </row>
    <row r="20" spans="1:8" s="427" customFormat="1" ht="12" customHeight="1">
      <c r="A20" s="123">
        <v>1.3</v>
      </c>
      <c r="B20" s="619" t="s">
        <v>817</v>
      </c>
      <c r="C20" s="619"/>
      <c r="D20" s="619"/>
      <c r="E20" s="619"/>
      <c r="F20" s="619"/>
      <c r="G20" s="619"/>
      <c r="H20" s="619"/>
    </row>
    <row r="21" spans="1:8" s="427" customFormat="1" ht="12" customHeight="1">
      <c r="A21" s="109"/>
      <c r="B21" s="619"/>
      <c r="C21" s="619"/>
      <c r="D21" s="619"/>
      <c r="E21" s="619"/>
      <c r="F21" s="619"/>
      <c r="G21" s="619"/>
      <c r="H21" s="619"/>
    </row>
    <row r="22" spans="1:8" s="427" customFormat="1" ht="12" customHeight="1">
      <c r="A22" s="109"/>
      <c r="B22" s="619"/>
      <c r="C22" s="619"/>
      <c r="D22" s="619"/>
      <c r="E22" s="619"/>
      <c r="F22" s="619"/>
      <c r="G22" s="619"/>
      <c r="H22" s="619"/>
    </row>
    <row r="23" spans="1:8" s="427" customFormat="1" ht="12" customHeight="1">
      <c r="A23" s="109"/>
      <c r="B23" s="619"/>
      <c r="C23" s="619"/>
      <c r="D23" s="619"/>
      <c r="E23" s="619"/>
      <c r="F23" s="619"/>
      <c r="G23" s="619"/>
      <c r="H23" s="619"/>
    </row>
    <row r="24" spans="1:8" s="427" customFormat="1" ht="12" customHeight="1">
      <c r="A24" s="109"/>
      <c r="B24" s="619"/>
      <c r="C24" s="619"/>
      <c r="D24" s="619"/>
      <c r="E24" s="619"/>
      <c r="F24" s="619"/>
      <c r="G24" s="619"/>
      <c r="H24" s="619"/>
    </row>
    <row r="25" spans="1:8" s="427" customFormat="1" ht="12" customHeight="1">
      <c r="A25" s="109"/>
      <c r="B25" s="619"/>
      <c r="C25" s="619"/>
      <c r="D25" s="619"/>
      <c r="E25" s="619"/>
      <c r="F25" s="619"/>
      <c r="G25" s="619"/>
      <c r="H25" s="619"/>
    </row>
    <row r="26" spans="1:8" s="427" customFormat="1" ht="12" customHeight="1">
      <c r="A26" s="109"/>
      <c r="B26" s="619"/>
      <c r="C26" s="619"/>
      <c r="D26" s="619"/>
      <c r="E26" s="619"/>
      <c r="F26" s="619"/>
      <c r="G26" s="619"/>
      <c r="H26" s="619"/>
    </row>
    <row r="27" spans="1:8" s="427" customFormat="1" ht="12" customHeight="1">
      <c r="A27" s="109"/>
      <c r="B27" s="619"/>
      <c r="C27" s="619"/>
      <c r="D27" s="619"/>
      <c r="E27" s="619"/>
      <c r="F27" s="619"/>
      <c r="G27" s="619"/>
      <c r="H27" s="619"/>
    </row>
    <row r="28" spans="1:8" s="427" customFormat="1" ht="12" customHeight="1">
      <c r="A28" s="109"/>
      <c r="B28" s="73"/>
      <c r="D28" s="424"/>
    </row>
    <row r="29" spans="1:8" s="427" customFormat="1" ht="12" customHeight="1">
      <c r="A29" s="123">
        <v>1.4</v>
      </c>
      <c r="B29" s="619" t="s">
        <v>818</v>
      </c>
      <c r="C29" s="619"/>
      <c r="D29" s="619"/>
      <c r="E29" s="619"/>
      <c r="F29" s="619"/>
      <c r="G29" s="619"/>
      <c r="H29" s="619"/>
    </row>
    <row r="30" spans="1:8" s="427" customFormat="1" ht="12" customHeight="1">
      <c r="A30" s="109"/>
      <c r="B30" s="619"/>
      <c r="C30" s="619"/>
      <c r="D30" s="619"/>
      <c r="E30" s="619"/>
      <c r="F30" s="619"/>
      <c r="G30" s="619"/>
      <c r="H30" s="619"/>
    </row>
    <row r="31" spans="1:8" s="427" customFormat="1" ht="12" customHeight="1">
      <c r="A31" s="109"/>
      <c r="B31" s="619"/>
      <c r="C31" s="619"/>
      <c r="D31" s="619"/>
      <c r="E31" s="619"/>
      <c r="F31" s="619"/>
      <c r="G31" s="619"/>
      <c r="H31" s="619"/>
    </row>
    <row r="32" spans="1:8" s="427" customFormat="1" ht="12" customHeight="1">
      <c r="A32" s="109"/>
      <c r="B32" s="73"/>
      <c r="D32" s="424"/>
    </row>
    <row r="33" spans="1:8" s="427" customFormat="1" ht="12" customHeight="1">
      <c r="A33" s="123">
        <v>1.5</v>
      </c>
      <c r="B33" s="615" t="s">
        <v>691</v>
      </c>
      <c r="C33" s="615"/>
      <c r="D33" s="615"/>
      <c r="E33" s="615"/>
      <c r="F33" s="615"/>
      <c r="G33" s="615"/>
      <c r="H33" s="615"/>
    </row>
    <row r="34" spans="1:8" s="427" customFormat="1" ht="12" customHeight="1">
      <c r="A34" s="109"/>
      <c r="B34" s="615"/>
      <c r="C34" s="615"/>
      <c r="D34" s="615"/>
      <c r="E34" s="615"/>
      <c r="F34" s="615"/>
      <c r="G34" s="615"/>
      <c r="H34" s="615"/>
    </row>
    <row r="35" spans="1:8" s="427" customFormat="1" ht="12" customHeight="1">
      <c r="A35" s="109"/>
      <c r="B35" s="615"/>
      <c r="C35" s="615"/>
      <c r="D35" s="615"/>
      <c r="E35" s="615"/>
      <c r="F35" s="615"/>
      <c r="G35" s="615"/>
      <c r="H35" s="615"/>
    </row>
    <row r="36" spans="1:8" s="427" customFormat="1" ht="12" customHeight="1">
      <c r="A36" s="109"/>
      <c r="B36" s="615"/>
      <c r="C36" s="615"/>
      <c r="D36" s="615"/>
      <c r="E36" s="615"/>
      <c r="F36" s="615"/>
      <c r="G36" s="615"/>
      <c r="H36" s="615"/>
    </row>
    <row r="37" spans="1:8" s="427" customFormat="1" ht="12" customHeight="1">
      <c r="A37" s="109"/>
      <c r="B37" s="615"/>
      <c r="C37" s="615"/>
      <c r="D37" s="615"/>
      <c r="E37" s="615"/>
      <c r="F37" s="615"/>
      <c r="G37" s="615"/>
      <c r="H37" s="615"/>
    </row>
    <row r="38" spans="1:8" s="427" customFormat="1" ht="12" customHeight="1">
      <c r="A38" s="109"/>
      <c r="B38" s="73"/>
      <c r="D38" s="424"/>
    </row>
    <row r="39" spans="1:8" s="427" customFormat="1" ht="12" customHeight="1">
      <c r="A39" s="123">
        <v>1.6</v>
      </c>
      <c r="B39" s="620" t="s">
        <v>692</v>
      </c>
      <c r="C39" s="620"/>
      <c r="D39" s="620"/>
      <c r="E39" s="620"/>
      <c r="F39" s="620"/>
      <c r="G39" s="620"/>
      <c r="H39" s="620"/>
    </row>
    <row r="40" spans="1:8" s="427" customFormat="1" ht="12" customHeight="1">
      <c r="A40" s="109"/>
      <c r="B40" s="620"/>
      <c r="C40" s="620"/>
      <c r="D40" s="620"/>
      <c r="E40" s="620"/>
      <c r="F40" s="620"/>
      <c r="G40" s="620"/>
      <c r="H40" s="620"/>
    </row>
    <row r="41" spans="1:8" ht="12" customHeight="1">
      <c r="A41" s="123"/>
      <c r="B41" s="74"/>
      <c r="C41" s="75"/>
      <c r="D41" s="75"/>
      <c r="E41" s="76"/>
    </row>
    <row r="42" spans="1:8" ht="12" customHeight="1">
      <c r="A42" s="454">
        <v>2</v>
      </c>
      <c r="B42" s="450" t="s">
        <v>159</v>
      </c>
      <c r="C42" s="450"/>
      <c r="D42" s="466"/>
      <c r="E42" s="466"/>
      <c r="F42" s="466"/>
      <c r="G42" s="466"/>
      <c r="H42" s="466"/>
    </row>
    <row r="43" spans="1:8" ht="12" customHeight="1">
      <c r="A43" s="449"/>
      <c r="B43" s="466"/>
      <c r="C43" s="466"/>
      <c r="D43" s="466"/>
      <c r="E43" s="466"/>
      <c r="F43" s="466"/>
      <c r="G43" s="466"/>
      <c r="H43" s="466"/>
    </row>
    <row r="44" spans="1:8" ht="12" customHeight="1">
      <c r="A44" s="478">
        <v>2.1</v>
      </c>
      <c r="B44" s="479" t="s">
        <v>302</v>
      </c>
      <c r="C44" s="480"/>
      <c r="D44" s="480"/>
      <c r="E44" s="480"/>
      <c r="F44" s="481"/>
      <c r="G44" s="481"/>
      <c r="H44" s="481"/>
    </row>
    <row r="45" spans="1:8" ht="12" customHeight="1">
      <c r="A45" s="478"/>
      <c r="B45" s="482"/>
      <c r="C45" s="480"/>
      <c r="D45" s="480"/>
      <c r="E45" s="480"/>
      <c r="F45" s="481"/>
      <c r="G45" s="481"/>
      <c r="H45" s="481"/>
    </row>
    <row r="46" spans="1:8" ht="12" customHeight="1">
      <c r="A46" s="483" t="s">
        <v>639</v>
      </c>
      <c r="B46" s="616" t="s">
        <v>640</v>
      </c>
      <c r="C46" s="616"/>
      <c r="D46" s="616"/>
      <c r="E46" s="616"/>
      <c r="F46" s="616"/>
      <c r="G46" s="616"/>
      <c r="H46" s="616"/>
    </row>
    <row r="47" spans="1:8" ht="12" customHeight="1">
      <c r="A47" s="481"/>
      <c r="B47" s="616"/>
      <c r="C47" s="616"/>
      <c r="D47" s="616"/>
      <c r="E47" s="616"/>
      <c r="F47" s="616"/>
      <c r="G47" s="616"/>
      <c r="H47" s="616"/>
    </row>
    <row r="48" spans="1:8" ht="12" customHeight="1">
      <c r="A48" s="484" t="s">
        <v>641</v>
      </c>
      <c r="B48" s="485"/>
      <c r="C48" s="486"/>
      <c r="D48" s="486"/>
      <c r="E48" s="486"/>
      <c r="F48" s="486"/>
      <c r="G48" s="486"/>
      <c r="H48" s="486"/>
    </row>
    <row r="49" spans="1:8" ht="12" customHeight="1">
      <c r="A49" s="483" t="s">
        <v>642</v>
      </c>
      <c r="B49" s="616" t="s">
        <v>643</v>
      </c>
      <c r="C49" s="616"/>
      <c r="D49" s="616"/>
      <c r="E49" s="616"/>
      <c r="F49" s="616"/>
      <c r="G49" s="616"/>
      <c r="H49" s="616"/>
    </row>
    <row r="50" spans="1:8" ht="12" customHeight="1">
      <c r="A50" s="484"/>
      <c r="B50" s="616"/>
      <c r="C50" s="616"/>
      <c r="D50" s="616"/>
      <c r="E50" s="616"/>
      <c r="F50" s="616"/>
      <c r="G50" s="616"/>
      <c r="H50" s="616"/>
    </row>
    <row r="51" spans="1:8" ht="12" customHeight="1">
      <c r="A51" s="484"/>
      <c r="B51" s="487"/>
      <c r="C51" s="487"/>
      <c r="D51" s="487"/>
      <c r="E51" s="487"/>
      <c r="F51" s="487"/>
      <c r="G51" s="487"/>
      <c r="H51" s="487"/>
    </row>
    <row r="52" spans="1:8" ht="12" customHeight="1">
      <c r="A52" s="483" t="s">
        <v>644</v>
      </c>
      <c r="B52" s="616" t="s">
        <v>819</v>
      </c>
      <c r="C52" s="616"/>
      <c r="D52" s="616"/>
      <c r="E52" s="616"/>
      <c r="F52" s="616"/>
      <c r="G52" s="616"/>
      <c r="H52" s="616"/>
    </row>
    <row r="53" spans="1:8" ht="12" customHeight="1">
      <c r="A53" s="484"/>
      <c r="B53" s="616"/>
      <c r="C53" s="616"/>
      <c r="D53" s="616"/>
      <c r="E53" s="616"/>
      <c r="F53" s="616"/>
      <c r="G53" s="616"/>
      <c r="H53" s="616"/>
    </row>
    <row r="54" spans="1:8" ht="12" customHeight="1"/>
    <row r="55" spans="1:8" ht="12" customHeight="1">
      <c r="A55" s="434"/>
      <c r="B55" s="431"/>
      <c r="C55" s="433"/>
      <c r="D55" s="433"/>
      <c r="E55" s="433"/>
      <c r="F55" s="433"/>
      <c r="G55" s="433"/>
      <c r="H55" s="433"/>
    </row>
    <row r="56" spans="1:8" ht="12" customHeight="1">
      <c r="A56" s="57"/>
      <c r="B56" s="427"/>
      <c r="C56" s="477"/>
      <c r="D56" s="477"/>
      <c r="E56" s="477"/>
      <c r="F56" s="527" t="s">
        <v>664</v>
      </c>
      <c r="G56" s="490"/>
      <c r="H56" s="527" t="s">
        <v>665</v>
      </c>
    </row>
    <row r="57" spans="1:8" ht="12" customHeight="1">
      <c r="A57" s="123">
        <v>3</v>
      </c>
      <c r="B57" s="13" t="s">
        <v>190</v>
      </c>
      <c r="C57" s="53"/>
      <c r="D57" s="85"/>
      <c r="E57" s="78"/>
      <c r="F57" s="20" t="s">
        <v>404</v>
      </c>
      <c r="G57" s="490"/>
      <c r="H57" s="20" t="s">
        <v>405</v>
      </c>
    </row>
    <row r="58" spans="1:8" ht="12" customHeight="1">
      <c r="A58" s="429"/>
      <c r="B58" s="423"/>
      <c r="C58" s="476"/>
      <c r="D58" s="430"/>
      <c r="E58" s="476"/>
      <c r="F58" s="614" t="s">
        <v>107</v>
      </c>
      <c r="G58" s="614"/>
      <c r="H58" s="614"/>
    </row>
    <row r="59" spans="1:8" ht="12" customHeight="1">
      <c r="A59" s="84"/>
      <c r="B59" s="71"/>
      <c r="C59" s="53"/>
      <c r="D59" s="54"/>
      <c r="E59" s="78"/>
      <c r="F59" s="96"/>
      <c r="G59" s="124"/>
      <c r="H59" s="96"/>
    </row>
    <row r="60" spans="1:8" ht="12" customHeight="1" thickBot="1">
      <c r="A60" s="84"/>
      <c r="B60" s="110" t="s">
        <v>661</v>
      </c>
      <c r="C60" s="53"/>
      <c r="D60" s="54"/>
      <c r="E60" s="78"/>
      <c r="F60" s="534">
        <v>3741410</v>
      </c>
      <c r="G60" s="124"/>
      <c r="H60" s="533">
        <v>3163993</v>
      </c>
    </row>
    <row r="61" spans="1:8" ht="12" customHeight="1" thickTop="1">
      <c r="A61" s="84"/>
      <c r="B61" s="82"/>
      <c r="C61" s="53"/>
      <c r="D61" s="53"/>
      <c r="E61" s="54"/>
      <c r="F61" s="83"/>
      <c r="G61" s="83"/>
      <c r="H61" s="83"/>
    </row>
    <row r="62" spans="1:8" ht="12" customHeight="1">
      <c r="A62" s="84"/>
      <c r="B62" s="82"/>
      <c r="C62" s="53"/>
      <c r="D62" s="53"/>
      <c r="E62" s="78"/>
      <c r="F62" s="96"/>
      <c r="G62" s="124"/>
      <c r="H62" s="96"/>
    </row>
    <row r="63" spans="1:8" ht="12" customHeight="1">
      <c r="F63" s="564"/>
      <c r="G63" s="564"/>
      <c r="H63" s="564"/>
    </row>
    <row r="64" spans="1:8">
      <c r="F64" s="564"/>
      <c r="G64" s="564"/>
      <c r="H64" s="564"/>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10">
    <mergeCell ref="B7:H13"/>
    <mergeCell ref="B15:H18"/>
    <mergeCell ref="B20:H27"/>
    <mergeCell ref="B29:H31"/>
    <mergeCell ref="B39:H40"/>
    <mergeCell ref="F58:H58"/>
    <mergeCell ref="B33:H37"/>
    <mergeCell ref="B46:H47"/>
    <mergeCell ref="B49:H50"/>
    <mergeCell ref="B52:H53"/>
  </mergeCells>
  <phoneticPr fontId="28" type="noConversion"/>
  <printOptions horizontalCentered="1"/>
  <pageMargins left="0.75" right="0.5" top="0.5" bottom="0.25" header="0.17" footer="0.42"/>
  <pageSetup paperSize="9" fitToWidth="12" fitToHeight="12" orientation="portrait" r:id="rId2"/>
  <headerFooter alignWithMargins="0">
    <oddFooter>&amp;C7 of 11</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topLeftCell="H3" zoomScaleNormal="100" zoomScaleSheetLayoutView="100" workbookViewId="0">
      <selection activeCell="A66" sqref="A66:XFD81"/>
    </sheetView>
  </sheetViews>
  <sheetFormatPr defaultRowHeight="15.75" outlineLevelRow="2"/>
  <cols>
    <col min="1" max="1" width="4.125" style="422" customWidth="1"/>
    <col min="2" max="2" width="31.125" style="422" hidden="1" customWidth="1"/>
    <col min="3" max="3" width="5.875" style="422" hidden="1" customWidth="1"/>
    <col min="4" max="4" width="37.625" style="422" hidden="1" customWidth="1"/>
    <col min="5" max="5" width="28" style="422" customWidth="1"/>
    <col min="6" max="6" width="10.875" style="422" customWidth="1"/>
    <col min="7" max="7" width="10.25" style="422" customWidth="1"/>
    <col min="8" max="8" width="9.5" style="422" customWidth="1"/>
    <col min="9" max="9" width="10.5" style="422" customWidth="1"/>
    <col min="10" max="10" width="10" style="422" hidden="1" customWidth="1"/>
    <col min="11" max="11" width="8.625" style="422" customWidth="1"/>
    <col min="12" max="12" width="10.75" style="422" customWidth="1"/>
    <col min="13" max="13" width="10" style="403" customWidth="1"/>
    <col min="14" max="14" width="10.25" style="403" customWidth="1"/>
    <col min="15" max="15" width="7.375" style="409" customWidth="1"/>
    <col min="16" max="16" width="10.25" style="409" customWidth="1"/>
    <col min="17" max="17" width="9.5" style="422" customWidth="1"/>
    <col min="18" max="16384" width="9" style="422"/>
  </cols>
  <sheetData>
    <row r="1" spans="1:17" ht="18.75" hidden="1">
      <c r="B1" s="566"/>
      <c r="C1" s="566"/>
      <c r="D1" s="566"/>
      <c r="E1" s="593" t="s">
        <v>657</v>
      </c>
      <c r="F1" s="567"/>
      <c r="G1" s="567"/>
      <c r="H1" s="567"/>
      <c r="I1" s="567"/>
      <c r="J1" s="567"/>
      <c r="K1" s="567"/>
      <c r="L1" s="567"/>
      <c r="M1" s="567"/>
      <c r="N1" s="567"/>
      <c r="O1" s="568"/>
      <c r="P1" s="568"/>
      <c r="Q1" s="569"/>
    </row>
    <row r="2" spans="1:17" ht="18.75" hidden="1">
      <c r="B2" s="566"/>
      <c r="C2" s="566"/>
      <c r="D2" s="566"/>
      <c r="E2" s="570" t="s">
        <v>747</v>
      </c>
      <c r="F2" s="410"/>
      <c r="G2" s="410"/>
      <c r="H2" s="410"/>
      <c r="I2" s="410"/>
      <c r="J2" s="410"/>
      <c r="K2" s="410"/>
      <c r="L2" s="410"/>
      <c r="M2" s="410"/>
      <c r="N2" s="410"/>
      <c r="O2" s="411"/>
      <c r="P2" s="411"/>
      <c r="Q2" s="412"/>
    </row>
    <row r="3" spans="1:17" ht="18.75">
      <c r="B3" s="566"/>
      <c r="C3" s="566"/>
      <c r="D3" s="566"/>
      <c r="E3" s="570" t="s">
        <v>755</v>
      </c>
      <c r="F3" s="571"/>
      <c r="G3" s="571"/>
      <c r="H3" s="571"/>
      <c r="I3" s="571"/>
      <c r="J3" s="571"/>
      <c r="K3" s="571"/>
      <c r="L3" s="571"/>
      <c r="M3" s="571"/>
      <c r="N3" s="571"/>
      <c r="O3" s="572"/>
      <c r="P3" s="573"/>
    </row>
    <row r="4" spans="1:17">
      <c r="B4" s="411"/>
      <c r="C4" s="411"/>
      <c r="D4" s="411"/>
      <c r="E4" s="413"/>
      <c r="F4" s="410"/>
      <c r="G4" s="410"/>
      <c r="H4" s="410"/>
      <c r="I4" s="410"/>
      <c r="J4" s="410"/>
      <c r="K4" s="410"/>
      <c r="L4" s="410"/>
      <c r="M4" s="410"/>
      <c r="N4" s="410"/>
      <c r="O4" s="411"/>
      <c r="P4" s="411"/>
      <c r="Q4" s="412"/>
    </row>
    <row r="5" spans="1:17">
      <c r="B5" s="411"/>
      <c r="C5" s="411"/>
      <c r="D5" s="411"/>
      <c r="E5" s="413"/>
      <c r="F5" s="410"/>
      <c r="G5" s="410"/>
      <c r="H5" s="410"/>
      <c r="I5" s="410"/>
      <c r="J5" s="410"/>
      <c r="K5" s="410"/>
      <c r="L5" s="410"/>
      <c r="M5" s="410"/>
      <c r="N5" s="410"/>
      <c r="O5" s="411"/>
      <c r="P5" s="411"/>
      <c r="Q5" s="412"/>
    </row>
    <row r="6" spans="1:17" ht="77.25" customHeight="1">
      <c r="A6" s="574" t="s">
        <v>28</v>
      </c>
      <c r="B6" s="574" t="s">
        <v>575</v>
      </c>
      <c r="C6" s="574" t="s">
        <v>717</v>
      </c>
      <c r="D6" s="574" t="s">
        <v>574</v>
      </c>
      <c r="E6" s="574" t="s">
        <v>718</v>
      </c>
      <c r="F6" s="575" t="s">
        <v>719</v>
      </c>
      <c r="G6" s="576" t="s">
        <v>720</v>
      </c>
      <c r="H6" s="576" t="s">
        <v>721</v>
      </c>
      <c r="I6" s="576" t="s">
        <v>722</v>
      </c>
      <c r="J6" s="577" t="s">
        <v>723</v>
      </c>
      <c r="K6" s="576" t="s">
        <v>561</v>
      </c>
      <c r="L6" s="576" t="s">
        <v>768</v>
      </c>
      <c r="M6" s="576" t="s">
        <v>769</v>
      </c>
      <c r="N6" s="576" t="s">
        <v>770</v>
      </c>
      <c r="O6" s="578" t="s">
        <v>764</v>
      </c>
      <c r="P6" s="578" t="s">
        <v>724</v>
      </c>
      <c r="Q6" s="579" t="s">
        <v>725</v>
      </c>
    </row>
    <row r="7" spans="1:17" outlineLevel="1">
      <c r="A7" s="580"/>
      <c r="B7" s="580"/>
      <c r="C7" s="580"/>
      <c r="D7" s="580"/>
      <c r="E7" s="580"/>
      <c r="F7" s="581" t="s">
        <v>726</v>
      </c>
      <c r="G7" s="582"/>
      <c r="H7" s="582"/>
      <c r="I7" s="582"/>
      <c r="J7" s="582"/>
      <c r="K7" s="582"/>
      <c r="L7" s="582"/>
      <c r="M7" s="581" t="s">
        <v>727</v>
      </c>
      <c r="N7" s="582"/>
      <c r="O7" s="581" t="s">
        <v>728</v>
      </c>
      <c r="P7" s="583"/>
      <c r="Q7" s="583"/>
    </row>
    <row r="8" spans="1:17" outlineLevel="1">
      <c r="A8" s="580"/>
      <c r="B8" s="580" t="s">
        <v>771</v>
      </c>
      <c r="C8" s="580"/>
      <c r="D8" s="580"/>
      <c r="E8" s="580" t="s">
        <v>771</v>
      </c>
      <c r="F8" s="581"/>
      <c r="G8" s="582"/>
      <c r="H8" s="582"/>
      <c r="I8" s="582"/>
      <c r="J8" s="582"/>
      <c r="K8" s="582"/>
      <c r="L8" s="582"/>
      <c r="M8" s="581"/>
      <c r="N8" s="582"/>
      <c r="O8" s="581"/>
      <c r="P8" s="583"/>
      <c r="Q8" s="583"/>
    </row>
    <row r="9" spans="1:17" outlineLevel="2">
      <c r="A9" s="522">
        <v>1</v>
      </c>
      <c r="B9" s="414" t="s">
        <v>729</v>
      </c>
      <c r="C9" s="522">
        <v>6</v>
      </c>
      <c r="D9" s="522" t="s">
        <v>771</v>
      </c>
      <c r="E9" s="522" t="s">
        <v>772</v>
      </c>
      <c r="F9" s="584">
        <v>686500</v>
      </c>
      <c r="G9" s="584">
        <v>49000</v>
      </c>
      <c r="H9" s="584">
        <v>0</v>
      </c>
      <c r="I9" s="584">
        <v>0</v>
      </c>
      <c r="J9" s="584">
        <v>0</v>
      </c>
      <c r="K9" s="584">
        <v>0</v>
      </c>
      <c r="L9" s="584">
        <v>735500</v>
      </c>
      <c r="M9" s="584">
        <v>30736.9235845</v>
      </c>
      <c r="N9" s="584">
        <v>37128.04</v>
      </c>
      <c r="O9" s="585">
        <v>0.76730010999999998</v>
      </c>
      <c r="P9" s="585">
        <v>0.99235409739031977</v>
      </c>
      <c r="Q9" s="585">
        <v>9.1594789999999995E-2</v>
      </c>
    </row>
    <row r="10" spans="1:17" outlineLevel="1">
      <c r="A10" s="522"/>
      <c r="B10" s="580"/>
      <c r="C10" s="522"/>
      <c r="D10" s="586" t="s">
        <v>730</v>
      </c>
      <c r="E10" s="522"/>
      <c r="F10" s="587">
        <v>686500</v>
      </c>
      <c r="G10" s="587">
        <v>49000</v>
      </c>
      <c r="H10" s="587">
        <v>0</v>
      </c>
      <c r="I10" s="587">
        <v>0</v>
      </c>
      <c r="J10" s="587">
        <v>0</v>
      </c>
      <c r="K10" s="587">
        <v>0</v>
      </c>
      <c r="L10" s="587">
        <v>735500</v>
      </c>
      <c r="M10" s="587">
        <v>30736.9235845</v>
      </c>
      <c r="N10" s="587">
        <v>37128.04</v>
      </c>
      <c r="O10" s="588">
        <v>0.76730010999999998</v>
      </c>
      <c r="P10" s="588">
        <v>0.99235409739031977</v>
      </c>
      <c r="Q10" s="585"/>
    </row>
    <row r="11" spans="1:17" outlineLevel="1">
      <c r="A11" s="522"/>
      <c r="B11" s="580" t="s">
        <v>731</v>
      </c>
      <c r="C11" s="522"/>
      <c r="D11" s="586"/>
      <c r="E11" s="580" t="s">
        <v>731</v>
      </c>
      <c r="F11" s="589"/>
      <c r="G11" s="589"/>
      <c r="H11" s="589"/>
      <c r="I11" s="589"/>
      <c r="J11" s="589"/>
      <c r="K11" s="589"/>
      <c r="L11" s="589"/>
      <c r="M11" s="589"/>
      <c r="N11" s="589"/>
      <c r="O11" s="590"/>
      <c r="P11" s="590"/>
      <c r="Q11" s="585"/>
    </row>
    <row r="12" spans="1:17" outlineLevel="2">
      <c r="A12" s="522">
        <v>2</v>
      </c>
      <c r="B12" s="414" t="s">
        <v>587</v>
      </c>
      <c r="C12" s="522"/>
      <c r="D12" s="414" t="s">
        <v>731</v>
      </c>
      <c r="E12" s="522" t="s">
        <v>732</v>
      </c>
      <c r="F12" s="584">
        <v>0</v>
      </c>
      <c r="G12" s="584">
        <v>71000</v>
      </c>
      <c r="H12" s="584">
        <v>0</v>
      </c>
      <c r="I12" s="584">
        <v>0</v>
      </c>
      <c r="J12" s="584">
        <v>0</v>
      </c>
      <c r="K12" s="584">
        <v>0</v>
      </c>
      <c r="L12" s="584">
        <v>71000</v>
      </c>
      <c r="M12" s="584">
        <v>20585.827875899999</v>
      </c>
      <c r="N12" s="584">
        <v>17963</v>
      </c>
      <c r="O12" s="585">
        <v>0.37122917999999999</v>
      </c>
      <c r="P12" s="585">
        <v>0.48011305340713684</v>
      </c>
      <c r="Q12" s="585">
        <v>8.7621870000000004E-2</v>
      </c>
    </row>
    <row r="13" spans="1:17" outlineLevel="1">
      <c r="A13" s="522"/>
      <c r="B13" s="414"/>
      <c r="C13" s="522"/>
      <c r="D13" s="591"/>
      <c r="E13" s="522"/>
      <c r="F13" s="587">
        <v>0</v>
      </c>
      <c r="G13" s="587">
        <v>71000</v>
      </c>
      <c r="H13" s="587">
        <v>0</v>
      </c>
      <c r="I13" s="587">
        <v>0</v>
      </c>
      <c r="J13" s="587">
        <v>0</v>
      </c>
      <c r="K13" s="587">
        <v>0</v>
      </c>
      <c r="L13" s="587">
        <v>71000</v>
      </c>
      <c r="M13" s="587">
        <v>20585.827875899999</v>
      </c>
      <c r="N13" s="587">
        <v>17963</v>
      </c>
      <c r="O13" s="588">
        <v>0.37122917999999999</v>
      </c>
      <c r="P13" s="588">
        <v>0.48011305340713684</v>
      </c>
      <c r="Q13" s="585"/>
    </row>
    <row r="14" spans="1:17" outlineLevel="1">
      <c r="A14" s="522"/>
      <c r="B14" s="414"/>
      <c r="C14" s="522"/>
      <c r="D14" s="591"/>
      <c r="E14" s="522"/>
      <c r="F14" s="589"/>
      <c r="G14" s="589"/>
      <c r="H14" s="589"/>
      <c r="I14" s="589"/>
      <c r="J14" s="589"/>
      <c r="K14" s="589"/>
      <c r="L14" s="589"/>
      <c r="M14" s="589"/>
      <c r="N14" s="589"/>
      <c r="O14" s="590"/>
      <c r="P14" s="590"/>
      <c r="Q14" s="585"/>
    </row>
    <row r="15" spans="1:17" outlineLevel="1">
      <c r="A15" s="522"/>
      <c r="B15" s="580" t="s">
        <v>773</v>
      </c>
      <c r="C15" s="522"/>
      <c r="D15" s="591"/>
      <c r="E15" s="580" t="s">
        <v>773</v>
      </c>
      <c r="F15" s="589"/>
      <c r="G15" s="589"/>
      <c r="H15" s="589"/>
      <c r="I15" s="589"/>
      <c r="J15" s="589"/>
      <c r="K15" s="589"/>
      <c r="L15" s="589"/>
      <c r="M15" s="589"/>
      <c r="N15" s="589"/>
      <c r="O15" s="590"/>
      <c r="P15" s="590"/>
      <c r="Q15" s="585"/>
    </row>
    <row r="16" spans="1:17" outlineLevel="2">
      <c r="A16" s="522">
        <v>2</v>
      </c>
      <c r="B16" s="414" t="s">
        <v>599</v>
      </c>
      <c r="C16" s="522">
        <v>15</v>
      </c>
      <c r="D16" s="522" t="s">
        <v>773</v>
      </c>
      <c r="E16" s="522" t="s">
        <v>774</v>
      </c>
      <c r="F16" s="584">
        <v>4247500</v>
      </c>
      <c r="G16" s="584">
        <v>700000</v>
      </c>
      <c r="H16" s="584">
        <v>0</v>
      </c>
      <c r="I16" s="584">
        <v>0</v>
      </c>
      <c r="J16" s="584">
        <v>0</v>
      </c>
      <c r="K16" s="584">
        <v>0</v>
      </c>
      <c r="L16" s="584">
        <v>4947500</v>
      </c>
      <c r="M16" s="584">
        <v>175979.73018900002</v>
      </c>
      <c r="N16" s="584">
        <v>165642.29999999999</v>
      </c>
      <c r="O16" s="585">
        <v>3.42321746</v>
      </c>
      <c r="P16" s="585">
        <v>4.4272688541101699</v>
      </c>
      <c r="Q16" s="585">
        <v>0.37168066</v>
      </c>
    </row>
    <row r="17" spans="1:17" outlineLevel="2">
      <c r="A17" s="522">
        <v>3</v>
      </c>
      <c r="B17" s="592" t="s">
        <v>584</v>
      </c>
      <c r="C17" s="522">
        <v>15</v>
      </c>
      <c r="D17" s="522" t="s">
        <v>773</v>
      </c>
      <c r="E17" s="522" t="s">
        <v>562</v>
      </c>
      <c r="F17" s="584">
        <v>0</v>
      </c>
      <c r="G17" s="584">
        <v>1047500</v>
      </c>
      <c r="H17" s="584">
        <v>0</v>
      </c>
      <c r="I17" s="584">
        <v>0</v>
      </c>
      <c r="J17" s="584">
        <v>0</v>
      </c>
      <c r="K17" s="584">
        <v>0</v>
      </c>
      <c r="L17" s="584">
        <v>1047500</v>
      </c>
      <c r="M17" s="584">
        <v>96613.555449499996</v>
      </c>
      <c r="N17" s="584">
        <v>90315.45</v>
      </c>
      <c r="O17" s="585">
        <v>1.8664883699999999</v>
      </c>
      <c r="P17" s="585">
        <v>2.4139412386204753</v>
      </c>
      <c r="Q17" s="585">
        <v>0.59304122999999997</v>
      </c>
    </row>
    <row r="18" spans="1:17" outlineLevel="2">
      <c r="A18" s="522">
        <v>4</v>
      </c>
      <c r="B18" s="414" t="s">
        <v>585</v>
      </c>
      <c r="C18" s="522">
        <v>15</v>
      </c>
      <c r="D18" s="522" t="s">
        <v>773</v>
      </c>
      <c r="E18" s="522" t="s">
        <v>563</v>
      </c>
      <c r="F18" s="584">
        <v>805700</v>
      </c>
      <c r="G18" s="584">
        <v>221200</v>
      </c>
      <c r="H18" s="584">
        <v>0</v>
      </c>
      <c r="I18" s="584">
        <v>0</v>
      </c>
      <c r="J18" s="584">
        <v>0</v>
      </c>
      <c r="K18" s="584">
        <v>0</v>
      </c>
      <c r="L18" s="584">
        <v>1026900</v>
      </c>
      <c r="M18" s="584">
        <v>497388.05440179998</v>
      </c>
      <c r="N18" s="584">
        <v>540868.23</v>
      </c>
      <c r="O18" s="585">
        <v>11.17775816</v>
      </c>
      <c r="P18" s="585">
        <v>14.456265512231452</v>
      </c>
      <c r="Q18" s="585">
        <v>0.31755702000000002</v>
      </c>
    </row>
    <row r="19" spans="1:17" outlineLevel="1">
      <c r="A19" s="522"/>
      <c r="B19" s="414"/>
      <c r="C19" s="522"/>
      <c r="D19" s="591" t="s">
        <v>733</v>
      </c>
      <c r="E19" s="522"/>
      <c r="F19" s="587">
        <v>5053200</v>
      </c>
      <c r="G19" s="587">
        <v>1968700</v>
      </c>
      <c r="H19" s="587">
        <v>0</v>
      </c>
      <c r="I19" s="587">
        <v>0</v>
      </c>
      <c r="J19" s="587">
        <v>0</v>
      </c>
      <c r="K19" s="587">
        <v>0</v>
      </c>
      <c r="L19" s="587">
        <v>7021900</v>
      </c>
      <c r="M19" s="587">
        <v>769981.34004030004</v>
      </c>
      <c r="N19" s="587">
        <v>796825.98</v>
      </c>
      <c r="O19" s="588">
        <v>16.467463989999999</v>
      </c>
      <c r="P19" s="588">
        <v>21.297475604962095</v>
      </c>
      <c r="Q19" s="585"/>
    </row>
    <row r="20" spans="1:17" outlineLevel="1">
      <c r="A20" s="522"/>
      <c r="B20" s="580" t="s">
        <v>775</v>
      </c>
      <c r="C20" s="522"/>
      <c r="D20" s="591"/>
      <c r="E20" s="580" t="s">
        <v>775</v>
      </c>
      <c r="F20" s="589"/>
      <c r="G20" s="589"/>
      <c r="H20" s="589"/>
      <c r="I20" s="589"/>
      <c r="J20" s="589"/>
      <c r="K20" s="589"/>
      <c r="L20" s="589"/>
      <c r="M20" s="589"/>
      <c r="N20" s="589"/>
      <c r="O20" s="590"/>
      <c r="P20" s="590"/>
      <c r="Q20" s="585"/>
    </row>
    <row r="21" spans="1:17" outlineLevel="2">
      <c r="A21" s="522">
        <v>5</v>
      </c>
      <c r="B21" s="414" t="s">
        <v>593</v>
      </c>
      <c r="C21" s="522">
        <v>18</v>
      </c>
      <c r="D21" s="522" t="s">
        <v>775</v>
      </c>
      <c r="E21" s="522" t="s">
        <v>567</v>
      </c>
      <c r="F21" s="584">
        <v>1574500</v>
      </c>
      <c r="G21" s="584">
        <v>150000</v>
      </c>
      <c r="H21" s="584">
        <v>0</v>
      </c>
      <c r="I21" s="584">
        <v>0</v>
      </c>
      <c r="J21" s="584">
        <v>0</v>
      </c>
      <c r="K21" s="584">
        <v>0</v>
      </c>
      <c r="L21" s="584">
        <v>1724500</v>
      </c>
      <c r="M21" s="584">
        <v>165613.15887300001</v>
      </c>
      <c r="N21" s="584">
        <v>169414.88</v>
      </c>
      <c r="O21" s="585">
        <v>3.5011828299999999</v>
      </c>
      <c r="P21" s="585">
        <v>4.5281019500864934</v>
      </c>
      <c r="Q21" s="585">
        <v>0.14902937999999999</v>
      </c>
    </row>
    <row r="22" spans="1:17" outlineLevel="2">
      <c r="A22" s="522">
        <v>6</v>
      </c>
      <c r="B22" s="414" t="s">
        <v>594</v>
      </c>
      <c r="C22" s="522">
        <v>18</v>
      </c>
      <c r="D22" s="522" t="s">
        <v>775</v>
      </c>
      <c r="E22" s="522" t="s">
        <v>776</v>
      </c>
      <c r="F22" s="584">
        <v>1862500</v>
      </c>
      <c r="G22" s="584">
        <v>10000</v>
      </c>
      <c r="H22" s="584">
        <v>0</v>
      </c>
      <c r="I22" s="584">
        <v>0</v>
      </c>
      <c r="J22" s="584">
        <v>0</v>
      </c>
      <c r="K22" s="584">
        <v>0</v>
      </c>
      <c r="L22" s="584">
        <v>1872500</v>
      </c>
      <c r="M22" s="584">
        <v>161965.58187749999</v>
      </c>
      <c r="N22" s="584">
        <v>177419.375</v>
      </c>
      <c r="O22" s="585">
        <v>3.6666063100000001</v>
      </c>
      <c r="P22" s="585">
        <v>4.74204519650592</v>
      </c>
      <c r="Q22" s="585">
        <v>0.21272288</v>
      </c>
    </row>
    <row r="23" spans="1:17" outlineLevel="1">
      <c r="A23" s="522"/>
      <c r="B23" s="414"/>
      <c r="C23" s="522"/>
      <c r="D23" s="591" t="s">
        <v>734</v>
      </c>
      <c r="E23" s="522"/>
      <c r="F23" s="587">
        <v>3437000</v>
      </c>
      <c r="G23" s="587">
        <v>160000</v>
      </c>
      <c r="H23" s="587">
        <v>0</v>
      </c>
      <c r="I23" s="587">
        <v>0</v>
      </c>
      <c r="J23" s="587">
        <v>0</v>
      </c>
      <c r="K23" s="587">
        <v>0</v>
      </c>
      <c r="L23" s="587">
        <v>3597000</v>
      </c>
      <c r="M23" s="587">
        <v>327578.7407505</v>
      </c>
      <c r="N23" s="587">
        <v>346834.255</v>
      </c>
      <c r="O23" s="588">
        <v>7.16778914</v>
      </c>
      <c r="P23" s="588">
        <v>9.2701471465924143</v>
      </c>
      <c r="Q23" s="585"/>
    </row>
    <row r="24" spans="1:17" outlineLevel="1">
      <c r="A24" s="522"/>
      <c r="B24" s="580" t="s">
        <v>777</v>
      </c>
      <c r="C24" s="522"/>
      <c r="D24" s="591"/>
      <c r="E24" s="580" t="s">
        <v>777</v>
      </c>
      <c r="F24" s="589"/>
      <c r="G24" s="589"/>
      <c r="H24" s="589"/>
      <c r="I24" s="589"/>
      <c r="J24" s="589"/>
      <c r="K24" s="589"/>
      <c r="L24" s="589"/>
      <c r="M24" s="589"/>
      <c r="N24" s="589"/>
      <c r="O24" s="590"/>
      <c r="P24" s="590"/>
      <c r="Q24" s="585"/>
    </row>
    <row r="25" spans="1:17" outlineLevel="2">
      <c r="A25" s="522">
        <v>7</v>
      </c>
      <c r="B25" s="414" t="s">
        <v>580</v>
      </c>
      <c r="C25" s="522">
        <v>19</v>
      </c>
      <c r="D25" s="522" t="s">
        <v>777</v>
      </c>
      <c r="E25" s="522" t="s">
        <v>778</v>
      </c>
      <c r="F25" s="584">
        <v>684800</v>
      </c>
      <c r="G25" s="584">
        <v>239100</v>
      </c>
      <c r="H25" s="584">
        <v>0</v>
      </c>
      <c r="I25" s="584">
        <v>0</v>
      </c>
      <c r="J25" s="584">
        <v>0</v>
      </c>
      <c r="K25" s="584">
        <v>21600</v>
      </c>
      <c r="L25" s="584">
        <v>902300</v>
      </c>
      <c r="M25" s="584">
        <v>353225.14619870001</v>
      </c>
      <c r="N25" s="584">
        <v>260214.29699999999</v>
      </c>
      <c r="O25" s="585">
        <v>5.3776730099999996</v>
      </c>
      <c r="P25" s="585">
        <v>6.9549786045126964</v>
      </c>
      <c r="Q25" s="585">
        <v>0.33211146000000002</v>
      </c>
    </row>
    <row r="26" spans="1:17" outlineLevel="1">
      <c r="A26" s="522"/>
      <c r="B26" s="414"/>
      <c r="C26" s="522"/>
      <c r="D26" s="591" t="s">
        <v>735</v>
      </c>
      <c r="E26" s="522"/>
      <c r="F26" s="587">
        <v>684800</v>
      </c>
      <c r="G26" s="587">
        <v>239100</v>
      </c>
      <c r="H26" s="587">
        <v>0</v>
      </c>
      <c r="I26" s="587">
        <v>0</v>
      </c>
      <c r="J26" s="587">
        <v>0</v>
      </c>
      <c r="K26" s="587">
        <v>21600</v>
      </c>
      <c r="L26" s="587">
        <v>902300</v>
      </c>
      <c r="M26" s="587">
        <v>353225.14619870001</v>
      </c>
      <c r="N26" s="587">
        <v>260214.29699999999</v>
      </c>
      <c r="O26" s="588">
        <v>5.3776730099999996</v>
      </c>
      <c r="P26" s="588">
        <v>6.9549786045126964</v>
      </c>
      <c r="Q26" s="585"/>
    </row>
    <row r="27" spans="1:17" outlineLevel="1">
      <c r="A27" s="522"/>
      <c r="B27" s="580" t="s">
        <v>779</v>
      </c>
      <c r="C27" s="522"/>
      <c r="D27" s="591"/>
      <c r="E27" s="580" t="s">
        <v>779</v>
      </c>
      <c r="F27" s="589"/>
      <c r="G27" s="589"/>
      <c r="H27" s="589"/>
      <c r="I27" s="589"/>
      <c r="J27" s="589"/>
      <c r="K27" s="589"/>
      <c r="L27" s="589"/>
      <c r="M27" s="589"/>
      <c r="N27" s="589"/>
      <c r="O27" s="590"/>
      <c r="P27" s="590"/>
      <c r="Q27" s="585"/>
    </row>
    <row r="28" spans="1:17" outlineLevel="2">
      <c r="A28" s="522">
        <v>8</v>
      </c>
      <c r="B28" s="414" t="s">
        <v>576</v>
      </c>
      <c r="C28" s="522">
        <v>20</v>
      </c>
      <c r="D28" s="522" t="s">
        <v>779</v>
      </c>
      <c r="E28" s="522" t="s">
        <v>577</v>
      </c>
      <c r="F28" s="584">
        <v>406800</v>
      </c>
      <c r="G28" s="584">
        <v>61700</v>
      </c>
      <c r="H28" s="584">
        <v>0</v>
      </c>
      <c r="I28" s="584">
        <v>0</v>
      </c>
      <c r="J28" s="584">
        <v>0</v>
      </c>
      <c r="K28" s="584">
        <v>65000</v>
      </c>
      <c r="L28" s="584">
        <v>403500</v>
      </c>
      <c r="M28" s="584">
        <v>74153.639698300001</v>
      </c>
      <c r="N28" s="584">
        <v>50304.345000000001</v>
      </c>
      <c r="O28" s="585">
        <v>1.0396059</v>
      </c>
      <c r="P28" s="585">
        <v>1.3445289026107019</v>
      </c>
      <c r="Q28" s="585">
        <v>9.3816999999999998E-3</v>
      </c>
    </row>
    <row r="29" spans="1:17" outlineLevel="2">
      <c r="A29" s="522">
        <v>9</v>
      </c>
      <c r="B29" s="414" t="s">
        <v>578</v>
      </c>
      <c r="C29" s="522">
        <v>20</v>
      </c>
      <c r="D29" s="522" t="s">
        <v>779</v>
      </c>
      <c r="E29" s="522" t="s">
        <v>780</v>
      </c>
      <c r="F29" s="584">
        <v>249800</v>
      </c>
      <c r="G29" s="584">
        <v>140000</v>
      </c>
      <c r="H29" s="584">
        <v>0</v>
      </c>
      <c r="I29" s="584">
        <v>0</v>
      </c>
      <c r="J29" s="584">
        <v>0</v>
      </c>
      <c r="K29" s="584">
        <v>15000</v>
      </c>
      <c r="L29" s="584">
        <v>374800</v>
      </c>
      <c r="M29" s="584">
        <v>138875.79175529999</v>
      </c>
      <c r="N29" s="584">
        <v>110164.96400000001</v>
      </c>
      <c r="O29" s="585">
        <v>2.2767048600000002</v>
      </c>
      <c r="P29" s="585">
        <v>2.9444768270627018</v>
      </c>
      <c r="Q29" s="585">
        <v>0.15844705000000001</v>
      </c>
    </row>
    <row r="30" spans="1:17" outlineLevel="2">
      <c r="A30" s="522">
        <v>10</v>
      </c>
      <c r="B30" s="414" t="s">
        <v>579</v>
      </c>
      <c r="C30" s="522">
        <v>20</v>
      </c>
      <c r="D30" s="522" t="s">
        <v>779</v>
      </c>
      <c r="E30" s="522" t="s">
        <v>781</v>
      </c>
      <c r="F30" s="584">
        <v>822700</v>
      </c>
      <c r="G30" s="584">
        <v>289300</v>
      </c>
      <c r="H30" s="584">
        <v>0</v>
      </c>
      <c r="I30" s="584">
        <v>0</v>
      </c>
      <c r="J30" s="584">
        <v>0</v>
      </c>
      <c r="K30" s="584">
        <v>50000</v>
      </c>
      <c r="L30" s="584">
        <v>1062000</v>
      </c>
      <c r="M30" s="584">
        <v>174014.4753392</v>
      </c>
      <c r="N30" s="584">
        <v>126526.68</v>
      </c>
      <c r="O30" s="585">
        <v>2.6148413800000001</v>
      </c>
      <c r="P30" s="585">
        <v>3.3817909409490459</v>
      </c>
      <c r="Q30" s="585">
        <v>5.3861720000000002E-2</v>
      </c>
    </row>
    <row r="31" spans="1:17" outlineLevel="1">
      <c r="A31" s="522"/>
      <c r="B31" s="414"/>
      <c r="C31" s="522"/>
      <c r="D31" s="591" t="s">
        <v>736</v>
      </c>
      <c r="E31" s="522"/>
      <c r="F31" s="587">
        <v>1479300</v>
      </c>
      <c r="G31" s="587">
        <v>491000</v>
      </c>
      <c r="H31" s="587">
        <v>0</v>
      </c>
      <c r="I31" s="587">
        <v>0</v>
      </c>
      <c r="J31" s="587">
        <v>0</v>
      </c>
      <c r="K31" s="587">
        <v>130000</v>
      </c>
      <c r="L31" s="587">
        <v>1840300</v>
      </c>
      <c r="M31" s="587">
        <v>387043.9067928</v>
      </c>
      <c r="N31" s="587">
        <v>286995.989</v>
      </c>
      <c r="O31" s="588">
        <v>5.93115214</v>
      </c>
      <c r="P31" s="588">
        <v>7.6707966706224493</v>
      </c>
      <c r="Q31" s="585"/>
    </row>
    <row r="32" spans="1:17" outlineLevel="1">
      <c r="A32" s="522"/>
      <c r="B32" s="580" t="s">
        <v>782</v>
      </c>
      <c r="C32" s="522"/>
      <c r="D32" s="591"/>
      <c r="E32" s="580" t="s">
        <v>782</v>
      </c>
      <c r="F32" s="589"/>
      <c r="G32" s="589"/>
      <c r="H32" s="589"/>
      <c r="I32" s="589"/>
      <c r="J32" s="589"/>
      <c r="K32" s="589"/>
      <c r="L32" s="589"/>
      <c r="M32" s="589"/>
      <c r="N32" s="589"/>
      <c r="O32" s="590"/>
      <c r="P32" s="590"/>
      <c r="Q32" s="585"/>
    </row>
    <row r="33" spans="1:17" outlineLevel="2">
      <c r="A33" s="522">
        <v>11</v>
      </c>
      <c r="B33" s="414" t="s">
        <v>589</v>
      </c>
      <c r="C33" s="522">
        <v>22</v>
      </c>
      <c r="D33" s="522" t="s">
        <v>782</v>
      </c>
      <c r="E33" s="522" t="s">
        <v>565</v>
      </c>
      <c r="F33" s="584">
        <v>279000</v>
      </c>
      <c r="G33" s="584">
        <v>187600</v>
      </c>
      <c r="H33" s="584">
        <v>0</v>
      </c>
      <c r="I33" s="584">
        <v>0</v>
      </c>
      <c r="J33" s="584">
        <v>0</v>
      </c>
      <c r="K33" s="584">
        <v>0</v>
      </c>
      <c r="L33" s="584">
        <v>466600</v>
      </c>
      <c r="M33" s="584">
        <v>111214.7575773</v>
      </c>
      <c r="N33" s="584">
        <v>107476.644</v>
      </c>
      <c r="O33" s="585">
        <v>2.2211471600000001</v>
      </c>
      <c r="P33" s="585">
        <v>2.872623711005502</v>
      </c>
      <c r="Q33" s="585">
        <v>0.32675070000000001</v>
      </c>
    </row>
    <row r="34" spans="1:17" outlineLevel="2">
      <c r="A34" s="522">
        <v>12</v>
      </c>
      <c r="B34" s="414" t="s">
        <v>600</v>
      </c>
      <c r="C34" s="522">
        <v>22</v>
      </c>
      <c r="D34" s="522" t="s">
        <v>782</v>
      </c>
      <c r="E34" s="522" t="s">
        <v>566</v>
      </c>
      <c r="F34" s="584">
        <v>39450</v>
      </c>
      <c r="G34" s="584">
        <v>53880</v>
      </c>
      <c r="H34" s="584">
        <v>0</v>
      </c>
      <c r="I34" s="584">
        <v>0</v>
      </c>
      <c r="J34" s="584">
        <v>0</v>
      </c>
      <c r="K34" s="584">
        <v>0</v>
      </c>
      <c r="L34" s="584">
        <v>93330</v>
      </c>
      <c r="M34" s="584">
        <v>115675.0277683</v>
      </c>
      <c r="N34" s="584">
        <v>93460.661999999997</v>
      </c>
      <c r="O34" s="585">
        <v>1.93148834</v>
      </c>
      <c r="P34" s="585">
        <v>2.4980061129138988</v>
      </c>
      <c r="Q34" s="585">
        <v>0.11874046000000001</v>
      </c>
    </row>
    <row r="35" spans="1:17" outlineLevel="2">
      <c r="A35" s="522">
        <v>13</v>
      </c>
      <c r="B35" s="414" t="s">
        <v>588</v>
      </c>
      <c r="C35" s="522">
        <v>22</v>
      </c>
      <c r="D35" s="522" t="s">
        <v>782</v>
      </c>
      <c r="E35" s="522" t="s">
        <v>783</v>
      </c>
      <c r="F35" s="584">
        <v>16750</v>
      </c>
      <c r="G35" s="584">
        <v>1600</v>
      </c>
      <c r="H35" s="584">
        <v>0</v>
      </c>
      <c r="I35" s="584">
        <v>0</v>
      </c>
      <c r="J35" s="584">
        <v>0</v>
      </c>
      <c r="K35" s="584">
        <v>0</v>
      </c>
      <c r="L35" s="584">
        <v>18350</v>
      </c>
      <c r="M35" s="584">
        <v>12655.5406226</v>
      </c>
      <c r="N35" s="584">
        <v>11462.878000000001</v>
      </c>
      <c r="O35" s="585">
        <v>0.23689555000000001</v>
      </c>
      <c r="P35" s="585">
        <v>0.30637852014771999</v>
      </c>
      <c r="Q35" s="585">
        <v>4.1429140000000003E-2</v>
      </c>
    </row>
    <row r="36" spans="1:17" outlineLevel="2">
      <c r="A36" s="522">
        <v>14</v>
      </c>
      <c r="B36" s="414" t="s">
        <v>590</v>
      </c>
      <c r="C36" s="522">
        <v>22</v>
      </c>
      <c r="D36" s="522" t="s">
        <v>782</v>
      </c>
      <c r="E36" s="522" t="s">
        <v>784</v>
      </c>
      <c r="F36" s="584">
        <v>59500</v>
      </c>
      <c r="G36" s="584">
        <v>79800</v>
      </c>
      <c r="H36" s="584">
        <v>0</v>
      </c>
      <c r="I36" s="584">
        <v>0</v>
      </c>
      <c r="J36" s="584">
        <v>0</v>
      </c>
      <c r="K36" s="584">
        <v>0</v>
      </c>
      <c r="L36" s="584">
        <v>139300</v>
      </c>
      <c r="M36" s="584">
        <v>60688.472753900001</v>
      </c>
      <c r="N36" s="584">
        <v>57749.601000000002</v>
      </c>
      <c r="O36" s="585">
        <v>1.19347197</v>
      </c>
      <c r="P36" s="585">
        <v>1.5435248716335714</v>
      </c>
      <c r="Q36" s="585">
        <v>0.16925912000000001</v>
      </c>
    </row>
    <row r="37" spans="1:17" outlineLevel="1">
      <c r="A37" s="522"/>
      <c r="B37" s="414"/>
      <c r="C37" s="522"/>
      <c r="D37" s="591" t="s">
        <v>737</v>
      </c>
      <c r="E37" s="522"/>
      <c r="F37" s="587">
        <v>394700</v>
      </c>
      <c r="G37" s="587">
        <v>322880</v>
      </c>
      <c r="H37" s="587">
        <v>0</v>
      </c>
      <c r="I37" s="587">
        <v>0</v>
      </c>
      <c r="J37" s="587">
        <v>0</v>
      </c>
      <c r="K37" s="587">
        <v>0</v>
      </c>
      <c r="L37" s="587">
        <v>717580</v>
      </c>
      <c r="M37" s="587">
        <v>300233.79872209998</v>
      </c>
      <c r="N37" s="587">
        <v>270149.78499999997</v>
      </c>
      <c r="O37" s="588">
        <v>5.5830030200000005</v>
      </c>
      <c r="P37" s="588">
        <v>7.2205332157006925</v>
      </c>
      <c r="Q37" s="585"/>
    </row>
    <row r="38" spans="1:17" outlineLevel="1">
      <c r="A38" s="522"/>
      <c r="B38" s="580" t="s">
        <v>785</v>
      </c>
      <c r="C38" s="522"/>
      <c r="D38" s="591"/>
      <c r="E38" s="580" t="s">
        <v>785</v>
      </c>
      <c r="F38" s="589"/>
      <c r="G38" s="589"/>
      <c r="H38" s="589"/>
      <c r="I38" s="589"/>
      <c r="J38" s="589"/>
      <c r="K38" s="589"/>
      <c r="L38" s="589"/>
      <c r="M38" s="589"/>
      <c r="N38" s="589"/>
      <c r="O38" s="590"/>
      <c r="P38" s="590"/>
      <c r="Q38" s="585"/>
    </row>
    <row r="39" spans="1:17" outlineLevel="2">
      <c r="A39" s="522">
        <v>15</v>
      </c>
      <c r="B39" s="414" t="s">
        <v>581</v>
      </c>
      <c r="C39" s="522">
        <v>27</v>
      </c>
      <c r="D39" s="522" t="s">
        <v>785</v>
      </c>
      <c r="E39" s="522" t="s">
        <v>786</v>
      </c>
      <c r="F39" s="584">
        <v>11000</v>
      </c>
      <c r="G39" s="584">
        <v>0</v>
      </c>
      <c r="H39" s="584">
        <v>0</v>
      </c>
      <c r="I39" s="584">
        <v>0</v>
      </c>
      <c r="J39" s="584">
        <v>0</v>
      </c>
      <c r="K39" s="584">
        <v>0</v>
      </c>
      <c r="L39" s="584">
        <v>11000</v>
      </c>
      <c r="M39" s="584">
        <v>1212.0833799999998</v>
      </c>
      <c r="N39" s="584">
        <v>1158.96</v>
      </c>
      <c r="O39" s="585">
        <v>2.3951440000000001E-2</v>
      </c>
      <c r="P39" s="585">
        <v>3.0976553157976691E-2</v>
      </c>
      <c r="Q39" s="585">
        <v>2.28554E-3</v>
      </c>
    </row>
    <row r="40" spans="1:17" outlineLevel="2">
      <c r="A40" s="522">
        <v>16</v>
      </c>
      <c r="B40" s="414" t="s">
        <v>595</v>
      </c>
      <c r="C40" s="522">
        <v>27</v>
      </c>
      <c r="D40" s="522" t="s">
        <v>785</v>
      </c>
      <c r="E40" s="522" t="s">
        <v>787</v>
      </c>
      <c r="F40" s="584">
        <v>1317400</v>
      </c>
      <c r="G40" s="584">
        <v>175600</v>
      </c>
      <c r="H40" s="584">
        <v>0</v>
      </c>
      <c r="I40" s="584">
        <v>0</v>
      </c>
      <c r="J40" s="584">
        <v>0</v>
      </c>
      <c r="K40" s="584">
        <v>100000</v>
      </c>
      <c r="L40" s="584">
        <v>1393000</v>
      </c>
      <c r="M40" s="584">
        <v>409992.61877679999</v>
      </c>
      <c r="N40" s="584">
        <v>415643.34</v>
      </c>
      <c r="O40" s="585">
        <v>8.5898199999999996</v>
      </c>
      <c r="P40" s="585">
        <v>11.109268668693467</v>
      </c>
      <c r="Q40" s="585">
        <v>0.26945486000000002</v>
      </c>
    </row>
    <row r="41" spans="1:17" outlineLevel="2">
      <c r="A41" s="522">
        <v>17</v>
      </c>
      <c r="B41" s="414" t="s">
        <v>738</v>
      </c>
      <c r="C41" s="522">
        <v>27</v>
      </c>
      <c r="D41" s="522" t="s">
        <v>785</v>
      </c>
      <c r="E41" s="522" t="s">
        <v>788</v>
      </c>
      <c r="F41" s="584">
        <v>2394000</v>
      </c>
      <c r="G41" s="584">
        <v>0</v>
      </c>
      <c r="H41" s="584">
        <v>0</v>
      </c>
      <c r="I41" s="584">
        <v>0</v>
      </c>
      <c r="J41" s="584">
        <v>0</v>
      </c>
      <c r="K41" s="584">
        <v>0</v>
      </c>
      <c r="L41" s="584">
        <v>2394000</v>
      </c>
      <c r="M41" s="584">
        <v>205995.2474085</v>
      </c>
      <c r="N41" s="584">
        <v>214981.2</v>
      </c>
      <c r="O41" s="585">
        <v>4.4428711700000001</v>
      </c>
      <c r="P41" s="585">
        <v>5.745993450822823</v>
      </c>
      <c r="Q41" s="585">
        <v>0.18446602000000001</v>
      </c>
    </row>
    <row r="42" spans="1:17" outlineLevel="2">
      <c r="A42" s="522">
        <v>18</v>
      </c>
      <c r="B42" s="414" t="s">
        <v>596</v>
      </c>
      <c r="C42" s="522">
        <v>27</v>
      </c>
      <c r="D42" s="522" t="s">
        <v>785</v>
      </c>
      <c r="E42" s="522" t="s">
        <v>597</v>
      </c>
      <c r="F42" s="584">
        <v>1044000</v>
      </c>
      <c r="G42" s="584">
        <v>0</v>
      </c>
      <c r="H42" s="584">
        <v>0</v>
      </c>
      <c r="I42" s="584">
        <v>0</v>
      </c>
      <c r="J42" s="584">
        <v>0</v>
      </c>
      <c r="K42" s="584">
        <v>50000</v>
      </c>
      <c r="L42" s="584">
        <v>994000</v>
      </c>
      <c r="M42" s="584">
        <v>38108.446847699997</v>
      </c>
      <c r="N42" s="584">
        <v>46002.32</v>
      </c>
      <c r="O42" s="585">
        <v>0.95069886000000003</v>
      </c>
      <c r="P42" s="585">
        <v>1.2295448599349885</v>
      </c>
      <c r="Q42" s="585">
        <v>4.733333E-2</v>
      </c>
    </row>
    <row r="43" spans="1:17" outlineLevel="2">
      <c r="A43" s="522">
        <v>19</v>
      </c>
      <c r="B43" s="414" t="s">
        <v>598</v>
      </c>
      <c r="C43" s="522">
        <v>27</v>
      </c>
      <c r="D43" s="522" t="s">
        <v>785</v>
      </c>
      <c r="E43" s="522" t="s">
        <v>789</v>
      </c>
      <c r="F43" s="584">
        <v>2951000</v>
      </c>
      <c r="G43" s="584">
        <v>150000</v>
      </c>
      <c r="H43" s="584">
        <v>0</v>
      </c>
      <c r="I43" s="584">
        <v>0</v>
      </c>
      <c r="J43" s="584">
        <v>0</v>
      </c>
      <c r="K43" s="584">
        <v>0</v>
      </c>
      <c r="L43" s="584">
        <v>3101000</v>
      </c>
      <c r="M43" s="584">
        <v>160219.06247</v>
      </c>
      <c r="N43" s="584">
        <v>186525.15</v>
      </c>
      <c r="O43" s="585">
        <v>3.8547892099999999</v>
      </c>
      <c r="P43" s="585">
        <v>4.985423331499427</v>
      </c>
      <c r="Q43" s="585">
        <v>0.33197375000000001</v>
      </c>
    </row>
    <row r="44" spans="1:17" outlineLevel="2">
      <c r="A44" s="522">
        <v>20</v>
      </c>
      <c r="B44" s="414" t="s">
        <v>582</v>
      </c>
      <c r="C44" s="522">
        <v>27</v>
      </c>
      <c r="D44" s="522" t="s">
        <v>785</v>
      </c>
      <c r="E44" s="522" t="s">
        <v>583</v>
      </c>
      <c r="F44" s="584">
        <v>2489600</v>
      </c>
      <c r="G44" s="584">
        <v>10000</v>
      </c>
      <c r="H44" s="584">
        <v>0</v>
      </c>
      <c r="I44" s="584">
        <v>0</v>
      </c>
      <c r="J44" s="584">
        <v>0</v>
      </c>
      <c r="K44" s="584">
        <v>25000</v>
      </c>
      <c r="L44" s="584">
        <v>2474600</v>
      </c>
      <c r="M44" s="584">
        <v>351740.15524970001</v>
      </c>
      <c r="N44" s="584">
        <v>305489.37</v>
      </c>
      <c r="O44" s="585">
        <v>6.3133423400000002</v>
      </c>
      <c r="P44" s="585">
        <v>8.1650856880322102</v>
      </c>
      <c r="Q44" s="585">
        <v>0.1945076</v>
      </c>
    </row>
    <row r="45" spans="1:17" outlineLevel="1">
      <c r="A45" s="522"/>
      <c r="B45" s="414"/>
      <c r="C45" s="522"/>
      <c r="D45" s="591" t="s">
        <v>739</v>
      </c>
      <c r="E45" s="522"/>
      <c r="F45" s="587">
        <v>10207000</v>
      </c>
      <c r="G45" s="587">
        <v>335600</v>
      </c>
      <c r="H45" s="587">
        <v>0</v>
      </c>
      <c r="I45" s="587">
        <v>0</v>
      </c>
      <c r="J45" s="587">
        <v>0</v>
      </c>
      <c r="K45" s="587">
        <v>175000</v>
      </c>
      <c r="L45" s="587">
        <v>10367600</v>
      </c>
      <c r="M45" s="587">
        <v>1167267.6141327</v>
      </c>
      <c r="N45" s="587">
        <v>1169800.3399999999</v>
      </c>
      <c r="O45" s="588">
        <v>24.175473019999998</v>
      </c>
      <c r="P45" s="588">
        <v>31.266292552140893</v>
      </c>
      <c r="Q45" s="585"/>
    </row>
    <row r="46" spans="1:17" outlineLevel="1">
      <c r="A46" s="522"/>
      <c r="B46" s="580" t="s">
        <v>790</v>
      </c>
      <c r="C46" s="522"/>
      <c r="D46" s="591"/>
      <c r="E46" s="580" t="s">
        <v>790</v>
      </c>
      <c r="F46" s="589"/>
      <c r="G46" s="589"/>
      <c r="H46" s="589"/>
      <c r="I46" s="589"/>
      <c r="J46" s="589"/>
      <c r="K46" s="589"/>
      <c r="L46" s="589"/>
      <c r="M46" s="589"/>
      <c r="N46" s="589"/>
      <c r="O46" s="590"/>
      <c r="P46" s="590"/>
      <c r="Q46" s="585"/>
    </row>
    <row r="47" spans="1:17" outlineLevel="2">
      <c r="A47" s="522">
        <v>21</v>
      </c>
      <c r="B47" s="414" t="s">
        <v>591</v>
      </c>
      <c r="C47" s="522">
        <v>28</v>
      </c>
      <c r="D47" s="522" t="s">
        <v>790</v>
      </c>
      <c r="E47" s="522" t="s">
        <v>791</v>
      </c>
      <c r="F47" s="584">
        <v>47900</v>
      </c>
      <c r="G47" s="584">
        <v>10550</v>
      </c>
      <c r="H47" s="584">
        <v>0</v>
      </c>
      <c r="I47" s="584">
        <v>0</v>
      </c>
      <c r="J47" s="584">
        <v>0</v>
      </c>
      <c r="K47" s="584">
        <v>0</v>
      </c>
      <c r="L47" s="584">
        <v>58450</v>
      </c>
      <c r="M47" s="584">
        <v>37375.797543300003</v>
      </c>
      <c r="N47" s="584">
        <v>38197.074999999997</v>
      </c>
      <c r="O47" s="585">
        <v>0.78939313</v>
      </c>
      <c r="P47" s="585">
        <v>1.0209271452135729</v>
      </c>
      <c r="Q47" s="585">
        <v>5.9703600000000003E-2</v>
      </c>
    </row>
    <row r="48" spans="1:17" outlineLevel="2">
      <c r="A48" s="522">
        <v>22</v>
      </c>
      <c r="B48" s="414" t="s">
        <v>605</v>
      </c>
      <c r="C48" s="522">
        <v>28</v>
      </c>
      <c r="D48" s="522" t="s">
        <v>790</v>
      </c>
      <c r="E48" s="522" t="s">
        <v>792</v>
      </c>
      <c r="F48" s="584">
        <v>47650</v>
      </c>
      <c r="G48" s="584">
        <v>108350</v>
      </c>
      <c r="H48" s="584">
        <v>0</v>
      </c>
      <c r="I48" s="584">
        <v>0</v>
      </c>
      <c r="J48" s="584">
        <v>0</v>
      </c>
      <c r="K48" s="584">
        <v>0</v>
      </c>
      <c r="L48" s="584">
        <v>156000</v>
      </c>
      <c r="M48" s="584">
        <v>109219.2812176</v>
      </c>
      <c r="N48" s="584">
        <v>118076.4</v>
      </c>
      <c r="O48" s="585">
        <v>2.4402051600000001</v>
      </c>
      <c r="P48" s="585">
        <v>3.1559328029461922</v>
      </c>
      <c r="Q48" s="585">
        <v>0.51678217000000004</v>
      </c>
    </row>
    <row r="49" spans="1:17" outlineLevel="2">
      <c r="A49" s="522">
        <v>23</v>
      </c>
      <c r="B49" s="414" t="s">
        <v>592</v>
      </c>
      <c r="C49" s="522">
        <v>28</v>
      </c>
      <c r="D49" s="522" t="s">
        <v>790</v>
      </c>
      <c r="E49" s="522" t="s">
        <v>793</v>
      </c>
      <c r="F49" s="584">
        <v>205900</v>
      </c>
      <c r="G49" s="584">
        <v>0</v>
      </c>
      <c r="H49" s="584">
        <v>0</v>
      </c>
      <c r="I49" s="584">
        <v>0</v>
      </c>
      <c r="J49" s="584">
        <v>0</v>
      </c>
      <c r="K49" s="584">
        <v>0</v>
      </c>
      <c r="L49" s="584">
        <v>205900</v>
      </c>
      <c r="M49" s="584">
        <v>40437.578816900001</v>
      </c>
      <c r="N49" s="584">
        <v>44002.889000000003</v>
      </c>
      <c r="O49" s="585">
        <v>0.90937796999999998</v>
      </c>
      <c r="P49" s="585">
        <v>1.176104291962663</v>
      </c>
      <c r="Q49" s="585">
        <v>6.4653429999999998E-2</v>
      </c>
    </row>
    <row r="50" spans="1:17" outlineLevel="2">
      <c r="A50" s="522">
        <v>24</v>
      </c>
      <c r="B50" s="414" t="s">
        <v>606</v>
      </c>
      <c r="C50" s="522">
        <v>28</v>
      </c>
      <c r="D50" s="522" t="s">
        <v>790</v>
      </c>
      <c r="E50" s="522" t="s">
        <v>794</v>
      </c>
      <c r="F50" s="584">
        <v>95500</v>
      </c>
      <c r="G50" s="584">
        <v>52400</v>
      </c>
      <c r="H50" s="584">
        <v>0</v>
      </c>
      <c r="I50" s="584">
        <v>0</v>
      </c>
      <c r="J50" s="584">
        <v>0</v>
      </c>
      <c r="K50" s="584">
        <v>0</v>
      </c>
      <c r="L50" s="584">
        <v>147900</v>
      </c>
      <c r="M50" s="584">
        <v>43921.724852899999</v>
      </c>
      <c r="N50" s="584">
        <v>59207.328000000001</v>
      </c>
      <c r="O50" s="585">
        <v>1.2235978300000001</v>
      </c>
      <c r="P50" s="585">
        <v>1.5824868357266531</v>
      </c>
      <c r="Q50" s="585">
        <v>0.17229589000000001</v>
      </c>
    </row>
    <row r="51" spans="1:17" outlineLevel="1">
      <c r="A51" s="522"/>
      <c r="B51" s="414"/>
      <c r="C51" s="522"/>
      <c r="D51" s="591" t="s">
        <v>740</v>
      </c>
      <c r="E51" s="522"/>
      <c r="F51" s="587">
        <v>396950</v>
      </c>
      <c r="G51" s="587">
        <v>171300</v>
      </c>
      <c r="H51" s="587">
        <v>0</v>
      </c>
      <c r="I51" s="587">
        <v>0</v>
      </c>
      <c r="J51" s="587">
        <v>0</v>
      </c>
      <c r="K51" s="587">
        <v>0</v>
      </c>
      <c r="L51" s="587">
        <v>568250</v>
      </c>
      <c r="M51" s="587">
        <v>230954.3824307</v>
      </c>
      <c r="N51" s="587">
        <v>259483.69199999998</v>
      </c>
      <c r="O51" s="588">
        <v>5.3625740899999998</v>
      </c>
      <c r="P51" s="588">
        <v>6.9354510758490822</v>
      </c>
      <c r="Q51" s="585"/>
    </row>
    <row r="52" spans="1:17" outlineLevel="1">
      <c r="A52" s="522"/>
      <c r="B52" s="580" t="s">
        <v>795</v>
      </c>
      <c r="C52" s="522"/>
      <c r="D52" s="591"/>
      <c r="E52" s="580" t="s">
        <v>795</v>
      </c>
      <c r="F52" s="589"/>
      <c r="G52" s="589"/>
      <c r="H52" s="589"/>
      <c r="I52" s="589"/>
      <c r="J52" s="589"/>
      <c r="K52" s="589"/>
      <c r="L52" s="589"/>
      <c r="M52" s="589"/>
      <c r="N52" s="589"/>
      <c r="O52" s="590"/>
      <c r="P52" s="590"/>
      <c r="Q52" s="585"/>
    </row>
    <row r="53" spans="1:17" outlineLevel="2">
      <c r="A53" s="522">
        <v>25</v>
      </c>
      <c r="B53" s="414" t="s">
        <v>586</v>
      </c>
      <c r="C53" s="522">
        <v>30</v>
      </c>
      <c r="D53" s="522" t="s">
        <v>795</v>
      </c>
      <c r="E53" s="522" t="s">
        <v>564</v>
      </c>
      <c r="F53" s="584">
        <v>43600</v>
      </c>
      <c r="G53" s="584">
        <v>42200</v>
      </c>
      <c r="H53" s="584">
        <v>0</v>
      </c>
      <c r="I53" s="584">
        <v>0</v>
      </c>
      <c r="J53" s="584">
        <v>0</v>
      </c>
      <c r="K53" s="584">
        <v>0</v>
      </c>
      <c r="L53" s="584">
        <v>85800</v>
      </c>
      <c r="M53" s="584">
        <v>51872.228787400003</v>
      </c>
      <c r="N53" s="584">
        <v>45774.3</v>
      </c>
      <c r="O53" s="585">
        <v>0.94598652000000005</v>
      </c>
      <c r="P53" s="585">
        <v>1.2234503668971946</v>
      </c>
      <c r="Q53" s="585">
        <v>0.10168347</v>
      </c>
    </row>
    <row r="54" spans="1:17" outlineLevel="1">
      <c r="A54" s="522"/>
      <c r="B54" s="414"/>
      <c r="C54" s="522"/>
      <c r="D54" s="591" t="s">
        <v>741</v>
      </c>
      <c r="E54" s="522"/>
      <c r="F54" s="587">
        <v>43600</v>
      </c>
      <c r="G54" s="587">
        <v>42200</v>
      </c>
      <c r="H54" s="587">
        <v>0</v>
      </c>
      <c r="I54" s="587">
        <v>0</v>
      </c>
      <c r="J54" s="587">
        <v>0</v>
      </c>
      <c r="K54" s="587">
        <v>0</v>
      </c>
      <c r="L54" s="587">
        <v>85800</v>
      </c>
      <c r="M54" s="587">
        <v>51872.228787400003</v>
      </c>
      <c r="N54" s="587">
        <v>45774.3</v>
      </c>
      <c r="O54" s="588">
        <v>0.94598652000000005</v>
      </c>
      <c r="P54" s="588">
        <v>1.2234503668971946</v>
      </c>
      <c r="Q54" s="585"/>
    </row>
    <row r="55" spans="1:17" outlineLevel="1">
      <c r="A55" s="522"/>
      <c r="B55" s="580" t="s">
        <v>796</v>
      </c>
      <c r="C55" s="522"/>
      <c r="D55" s="591"/>
      <c r="E55" s="580" t="s">
        <v>796</v>
      </c>
      <c r="F55" s="589"/>
      <c r="G55" s="589"/>
      <c r="H55" s="589"/>
      <c r="I55" s="589"/>
      <c r="J55" s="589"/>
      <c r="K55" s="589"/>
      <c r="L55" s="589"/>
      <c r="M55" s="589"/>
      <c r="N55" s="589"/>
      <c r="O55" s="590"/>
      <c r="P55" s="590"/>
      <c r="Q55" s="585"/>
    </row>
    <row r="56" spans="1:17" outlineLevel="2">
      <c r="A56" s="522">
        <v>26</v>
      </c>
      <c r="B56" s="414" t="s">
        <v>604</v>
      </c>
      <c r="C56" s="522">
        <v>32</v>
      </c>
      <c r="D56" s="522" t="s">
        <v>796</v>
      </c>
      <c r="E56" s="522" t="s">
        <v>797</v>
      </c>
      <c r="F56" s="584">
        <v>640</v>
      </c>
      <c r="G56" s="584">
        <v>1780</v>
      </c>
      <c r="H56" s="584">
        <v>0</v>
      </c>
      <c r="I56" s="584">
        <v>0</v>
      </c>
      <c r="J56" s="584">
        <v>0</v>
      </c>
      <c r="K56" s="584">
        <v>0</v>
      </c>
      <c r="L56" s="584">
        <v>2420</v>
      </c>
      <c r="M56" s="584">
        <v>9145.5420478000015</v>
      </c>
      <c r="N56" s="584">
        <v>7187.6419999999998</v>
      </c>
      <c r="O56" s="585">
        <v>0.14854213999999999</v>
      </c>
      <c r="P56" s="585">
        <v>0.19211049086552245</v>
      </c>
      <c r="Q56" s="585">
        <v>3.2010579999999997E-2</v>
      </c>
    </row>
    <row r="57" spans="1:17" outlineLevel="2">
      <c r="A57" s="522">
        <v>27</v>
      </c>
      <c r="B57" s="414" t="s">
        <v>742</v>
      </c>
      <c r="C57" s="522">
        <v>32</v>
      </c>
      <c r="D57" s="522" t="s">
        <v>796</v>
      </c>
      <c r="E57" s="522" t="s">
        <v>798</v>
      </c>
      <c r="F57" s="584">
        <v>6600</v>
      </c>
      <c r="G57" s="584">
        <v>7600</v>
      </c>
      <c r="H57" s="584">
        <v>0</v>
      </c>
      <c r="I57" s="584">
        <v>0</v>
      </c>
      <c r="J57" s="584">
        <v>0</v>
      </c>
      <c r="K57" s="584">
        <v>0</v>
      </c>
      <c r="L57" s="584">
        <v>14200</v>
      </c>
      <c r="M57" s="584">
        <v>12080.3966492</v>
      </c>
      <c r="N57" s="584">
        <v>11431</v>
      </c>
      <c r="O57" s="585">
        <v>0.23623675</v>
      </c>
      <c r="P57" s="585">
        <v>0.30552648853181436</v>
      </c>
      <c r="Q57" s="585">
        <v>0.11805001</v>
      </c>
    </row>
    <row r="58" spans="1:17" outlineLevel="1">
      <c r="A58" s="522"/>
      <c r="B58" s="414"/>
      <c r="C58" s="522"/>
      <c r="D58" s="591" t="s">
        <v>743</v>
      </c>
      <c r="E58" s="522"/>
      <c r="F58" s="587">
        <v>7240</v>
      </c>
      <c r="G58" s="587">
        <v>9380</v>
      </c>
      <c r="H58" s="587">
        <v>0</v>
      </c>
      <c r="I58" s="587">
        <v>0</v>
      </c>
      <c r="J58" s="587">
        <v>0</v>
      </c>
      <c r="K58" s="587">
        <v>0</v>
      </c>
      <c r="L58" s="587">
        <v>16620</v>
      </c>
      <c r="M58" s="587">
        <v>21225.938697000001</v>
      </c>
      <c r="N58" s="587">
        <v>18618.642</v>
      </c>
      <c r="O58" s="588">
        <v>0.38477888999999998</v>
      </c>
      <c r="P58" s="588">
        <v>0.49763697939733681</v>
      </c>
      <c r="Q58" s="585"/>
    </row>
    <row r="59" spans="1:17" outlineLevel="1">
      <c r="A59" s="522"/>
      <c r="B59" s="580" t="s">
        <v>799</v>
      </c>
      <c r="C59" s="522"/>
      <c r="D59" s="591"/>
      <c r="E59" s="580" t="s">
        <v>799</v>
      </c>
      <c r="F59" s="589"/>
      <c r="G59" s="589"/>
      <c r="H59" s="589"/>
      <c r="I59" s="589"/>
      <c r="J59" s="589"/>
      <c r="K59" s="589"/>
      <c r="L59" s="589"/>
      <c r="M59" s="589"/>
      <c r="N59" s="589"/>
      <c r="O59" s="590"/>
      <c r="P59" s="590"/>
      <c r="Q59" s="585"/>
    </row>
    <row r="60" spans="1:17" ht="17.25" customHeight="1" outlineLevel="2">
      <c r="A60" s="522">
        <v>28</v>
      </c>
      <c r="B60" s="414" t="s">
        <v>744</v>
      </c>
      <c r="C60" s="522">
        <v>33</v>
      </c>
      <c r="D60" s="522" t="s">
        <v>799</v>
      </c>
      <c r="E60" s="522" t="s">
        <v>800</v>
      </c>
      <c r="F60" s="584">
        <v>1161500</v>
      </c>
      <c r="G60" s="584">
        <v>300000</v>
      </c>
      <c r="H60" s="584">
        <v>0</v>
      </c>
      <c r="I60" s="584">
        <v>0</v>
      </c>
      <c r="J60" s="584">
        <v>0</v>
      </c>
      <c r="K60" s="584">
        <v>0</v>
      </c>
      <c r="L60" s="584">
        <v>1461500</v>
      </c>
      <c r="M60" s="584">
        <v>204332.76169650001</v>
      </c>
      <c r="N60" s="584">
        <v>215366.64</v>
      </c>
      <c r="O60" s="585">
        <v>4.4508367900000003</v>
      </c>
      <c r="P60" s="585">
        <v>5.756295448000647</v>
      </c>
      <c r="Q60" s="585">
        <v>0.19064801000000001</v>
      </c>
    </row>
    <row r="61" spans="1:17" outlineLevel="2">
      <c r="A61" s="522">
        <v>29</v>
      </c>
      <c r="B61" s="414" t="s">
        <v>602</v>
      </c>
      <c r="C61" s="522">
        <v>33</v>
      </c>
      <c r="D61" s="522" t="s">
        <v>799</v>
      </c>
      <c r="E61" s="522" t="s">
        <v>603</v>
      </c>
      <c r="F61" s="584">
        <v>37650</v>
      </c>
      <c r="G61" s="584">
        <v>7600</v>
      </c>
      <c r="H61" s="584">
        <v>0</v>
      </c>
      <c r="I61" s="584">
        <v>0</v>
      </c>
      <c r="J61" s="584">
        <v>0</v>
      </c>
      <c r="K61" s="584">
        <v>0</v>
      </c>
      <c r="L61" s="584">
        <v>45250</v>
      </c>
      <c r="M61" s="584">
        <v>19314.690934400001</v>
      </c>
      <c r="N61" s="584">
        <v>15837.5</v>
      </c>
      <c r="O61" s="585">
        <v>0.32730291</v>
      </c>
      <c r="P61" s="585">
        <v>0.42330292731367419</v>
      </c>
      <c r="Q61" s="585">
        <v>0.57460317000000005</v>
      </c>
    </row>
    <row r="62" spans="1:17" outlineLevel="2">
      <c r="A62" s="522">
        <v>30</v>
      </c>
      <c r="B62" s="414" t="s">
        <v>601</v>
      </c>
      <c r="C62" s="522">
        <v>33</v>
      </c>
      <c r="D62" s="522" t="s">
        <v>799</v>
      </c>
      <c r="E62" s="522" t="s">
        <v>801</v>
      </c>
      <c r="F62" s="584">
        <v>550</v>
      </c>
      <c r="G62" s="584">
        <v>0</v>
      </c>
      <c r="H62" s="584">
        <v>0</v>
      </c>
      <c r="I62" s="584">
        <v>0</v>
      </c>
      <c r="J62" s="584">
        <v>0</v>
      </c>
      <c r="K62" s="584">
        <v>0</v>
      </c>
      <c r="L62" s="584">
        <v>550</v>
      </c>
      <c r="M62" s="584">
        <v>500.932525</v>
      </c>
      <c r="N62" s="584">
        <v>418</v>
      </c>
      <c r="O62" s="585">
        <v>8.6385200000000002E-3</v>
      </c>
      <c r="P62" s="585">
        <v>1.1172257213393265E-2</v>
      </c>
      <c r="Q62" s="585">
        <v>6.8870499999999996E-3</v>
      </c>
    </row>
    <row r="63" spans="1:17" outlineLevel="1">
      <c r="A63" s="522"/>
      <c r="B63" s="414"/>
      <c r="C63" s="522"/>
      <c r="D63" s="591" t="s">
        <v>745</v>
      </c>
      <c r="E63" s="522"/>
      <c r="F63" s="587">
        <v>1199700</v>
      </c>
      <c r="G63" s="587">
        <v>307600</v>
      </c>
      <c r="H63" s="587">
        <v>0</v>
      </c>
      <c r="I63" s="587">
        <v>0</v>
      </c>
      <c r="J63" s="587">
        <v>0</v>
      </c>
      <c r="K63" s="587">
        <v>0</v>
      </c>
      <c r="L63" s="587">
        <v>1507300</v>
      </c>
      <c r="M63" s="587">
        <v>224148.38515590003</v>
      </c>
      <c r="N63" s="587">
        <v>231622.14</v>
      </c>
      <c r="O63" s="588">
        <v>4.7867782200000004</v>
      </c>
      <c r="P63" s="588">
        <v>6.1907706325277143</v>
      </c>
      <c r="Q63" s="585"/>
    </row>
    <row r="64" spans="1:17" outlineLevel="1">
      <c r="A64" s="522"/>
      <c r="B64" s="414"/>
      <c r="C64" s="522"/>
      <c r="D64" s="591"/>
      <c r="E64" s="522"/>
      <c r="F64" s="587"/>
      <c r="G64" s="587"/>
      <c r="H64" s="587"/>
      <c r="I64" s="587"/>
      <c r="J64" s="587"/>
      <c r="K64" s="587"/>
      <c r="L64" s="587"/>
      <c r="M64" s="587"/>
      <c r="N64" s="587"/>
      <c r="O64" s="588"/>
      <c r="P64" s="588"/>
      <c r="Q64" s="585"/>
    </row>
    <row r="65" spans="1:17">
      <c r="A65" s="522"/>
      <c r="B65" s="414"/>
      <c r="C65" s="522"/>
      <c r="D65" s="591" t="s">
        <v>413</v>
      </c>
      <c r="E65" s="591" t="s">
        <v>413</v>
      </c>
      <c r="F65" s="587">
        <v>23589990</v>
      </c>
      <c r="G65" s="587">
        <v>4167760</v>
      </c>
      <c r="H65" s="587">
        <v>0</v>
      </c>
      <c r="I65" s="587">
        <v>0</v>
      </c>
      <c r="J65" s="587">
        <v>0</v>
      </c>
      <c r="K65" s="587">
        <v>326600</v>
      </c>
      <c r="L65" s="587">
        <v>27431150</v>
      </c>
      <c r="M65" s="587">
        <v>3884854.2331685</v>
      </c>
      <c r="N65" s="587">
        <v>3741410.4599999995</v>
      </c>
      <c r="O65" s="588">
        <v>77.692430510000008</v>
      </c>
      <c r="P65" s="587">
        <v>100.48011305340715</v>
      </c>
      <c r="Q65" s="585"/>
    </row>
  </sheetData>
  <pageMargins left="0.7" right="0.7" top="0.75" bottom="0.75" header="0.3" footer="0.3"/>
  <pageSetup scale="60" orientation="portrait" r:id="rId1"/>
  <headerFooter>
    <oddFooter>&amp;C8 of 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9"/>
  <sheetViews>
    <sheetView view="pageBreakPreview" topLeftCell="A4" zoomScaleSheetLayoutView="100" workbookViewId="0">
      <selection activeCell="B39" sqref="B39"/>
    </sheetView>
  </sheetViews>
  <sheetFormatPr defaultRowHeight="12"/>
  <cols>
    <col min="1" max="1" width="4" style="70" bestFit="1" customWidth="1"/>
    <col min="2" max="2" width="3.625" style="73" customWidth="1"/>
    <col min="3" max="3" width="40.25" style="71" customWidth="1"/>
    <col min="4" max="4" width="6.5" style="43" customWidth="1"/>
    <col min="5" max="5" width="4" style="71" customWidth="1"/>
    <col min="6" max="6" width="12.125" style="71" customWidth="1"/>
    <col min="7" max="7" width="0.75" style="71" customWidth="1"/>
    <col min="8" max="8" width="12.5" style="71" customWidth="1"/>
    <col min="9" max="9" width="11.75" style="71" bestFit="1" customWidth="1"/>
    <col min="10" max="10" width="14.875" style="71" bestFit="1" customWidth="1"/>
    <col min="11" max="16384" width="9" style="71"/>
  </cols>
  <sheetData>
    <row r="1" spans="1:8" ht="4.5" customHeight="1">
      <c r="A1" s="174"/>
      <c r="B1" s="428"/>
      <c r="C1" s="428"/>
      <c r="D1" s="428"/>
      <c r="E1" s="432"/>
      <c r="F1" s="428"/>
      <c r="G1" s="432"/>
      <c r="H1" s="428"/>
    </row>
    <row r="2" spans="1:8">
      <c r="A2" s="174"/>
      <c r="B2" s="428"/>
      <c r="C2" s="428"/>
      <c r="D2" s="428"/>
      <c r="E2" s="432"/>
      <c r="G2" s="527"/>
      <c r="H2" s="527" t="s">
        <v>662</v>
      </c>
    </row>
    <row r="3" spans="1:8">
      <c r="A3" s="426">
        <v>3.2</v>
      </c>
      <c r="B3" s="112" t="s">
        <v>555</v>
      </c>
      <c r="C3" s="475"/>
      <c r="D3" s="114"/>
      <c r="E3" s="427"/>
      <c r="F3" s="515"/>
      <c r="G3" s="490"/>
      <c r="H3" s="527" t="s">
        <v>663</v>
      </c>
    </row>
    <row r="4" spans="1:8">
      <c r="A4" s="426"/>
      <c r="B4" s="115" t="s">
        <v>556</v>
      </c>
      <c r="C4" s="475"/>
      <c r="D4" s="58"/>
      <c r="E4" s="427"/>
      <c r="F4" s="527"/>
      <c r="G4" s="527"/>
      <c r="H4" s="527" t="s">
        <v>404</v>
      </c>
    </row>
    <row r="5" spans="1:8">
      <c r="A5" s="429"/>
      <c r="B5" s="423"/>
      <c r="C5" s="476"/>
      <c r="D5" s="430"/>
      <c r="E5" s="476"/>
      <c r="F5" s="526"/>
      <c r="G5" s="526"/>
      <c r="H5" s="526" t="s">
        <v>530</v>
      </c>
    </row>
    <row r="6" spans="1:8">
      <c r="A6" s="426"/>
      <c r="B6" s="431" t="s">
        <v>503</v>
      </c>
      <c r="C6" s="475"/>
      <c r="D6" s="475"/>
      <c r="E6" s="427"/>
      <c r="F6" s="535"/>
      <c r="G6" s="428"/>
      <c r="H6" s="432">
        <v>3741410</v>
      </c>
    </row>
    <row r="7" spans="1:8">
      <c r="A7" s="426"/>
      <c r="B7" s="116" t="s">
        <v>814</v>
      </c>
      <c r="C7" s="475"/>
      <c r="D7" s="475"/>
      <c r="E7" s="427"/>
      <c r="F7" s="133"/>
      <c r="G7" s="131"/>
      <c r="H7" s="134">
        <v>3884854</v>
      </c>
    </row>
    <row r="8" spans="1:8">
      <c r="A8" s="426"/>
      <c r="C8" s="475"/>
      <c r="D8" s="475"/>
      <c r="E8" s="427"/>
      <c r="F8" s="133"/>
      <c r="G8" s="133"/>
      <c r="H8" s="133">
        <v>-143444</v>
      </c>
    </row>
    <row r="9" spans="1:8">
      <c r="A9" s="426"/>
      <c r="B9" s="80" t="s">
        <v>763</v>
      </c>
      <c r="C9" s="475"/>
      <c r="D9" s="475"/>
      <c r="E9" s="427"/>
      <c r="F9" s="536"/>
      <c r="G9" s="473"/>
      <c r="H9" s="473"/>
    </row>
    <row r="10" spans="1:8">
      <c r="A10" s="426"/>
      <c r="B10" s="117" t="s">
        <v>342</v>
      </c>
      <c r="C10" s="475"/>
      <c r="D10" s="475"/>
      <c r="E10" s="427"/>
      <c r="F10" s="537"/>
      <c r="G10" s="473"/>
      <c r="H10" s="132">
        <v>103071</v>
      </c>
    </row>
    <row r="11" spans="1:8" ht="12.75" thickBot="1">
      <c r="A11" s="426"/>
      <c r="B11" s="117"/>
      <c r="C11" s="475"/>
      <c r="D11" s="475"/>
      <c r="E11" s="427"/>
      <c r="F11" s="537"/>
      <c r="G11" s="473"/>
      <c r="H11" s="135">
        <v>-246515</v>
      </c>
    </row>
    <row r="12" spans="1:8" ht="12.75" thickTop="1">
      <c r="A12" s="174"/>
      <c r="B12" s="428"/>
      <c r="C12" s="428"/>
      <c r="D12" s="428"/>
      <c r="E12" s="432"/>
      <c r="F12" s="432"/>
      <c r="G12" s="428"/>
      <c r="H12" s="432"/>
    </row>
    <row r="13" spans="1:8">
      <c r="A13" s="488"/>
      <c r="B13" s="488"/>
      <c r="C13" s="488"/>
      <c r="D13" s="488"/>
      <c r="E13" s="488"/>
      <c r="F13" s="527" t="s">
        <v>664</v>
      </c>
      <c r="G13" s="490"/>
      <c r="H13" s="527" t="s">
        <v>665</v>
      </c>
    </row>
    <row r="14" spans="1:8">
      <c r="A14" s="491">
        <v>4</v>
      </c>
      <c r="B14" s="492" t="s">
        <v>647</v>
      </c>
      <c r="C14" s="493"/>
      <c r="D14" s="493"/>
      <c r="E14" s="494"/>
      <c r="F14" s="20" t="s">
        <v>404</v>
      </c>
      <c r="G14" s="490"/>
      <c r="H14" s="20" t="s">
        <v>405</v>
      </c>
    </row>
    <row r="15" spans="1:8">
      <c r="A15" s="208"/>
      <c r="B15" s="495"/>
      <c r="C15" s="18"/>
      <c r="D15" s="18"/>
      <c r="E15" s="494"/>
      <c r="F15" s="614" t="s">
        <v>107</v>
      </c>
      <c r="G15" s="614"/>
      <c r="H15" s="614"/>
    </row>
    <row r="16" spans="1:8">
      <c r="A16" s="208"/>
      <c r="B16" s="496" t="s">
        <v>648</v>
      </c>
      <c r="C16" s="18"/>
      <c r="D16" s="18"/>
      <c r="E16" s="497"/>
      <c r="F16" s="136">
        <v>52508</v>
      </c>
      <c r="G16" s="428"/>
      <c r="H16" s="136">
        <v>2797</v>
      </c>
    </row>
    <row r="17" spans="1:9">
      <c r="A17" s="208"/>
      <c r="B17" s="496" t="s">
        <v>708</v>
      </c>
      <c r="C17" s="18"/>
      <c r="D17" s="18"/>
      <c r="E17" s="498"/>
      <c r="F17" s="136">
        <v>8356</v>
      </c>
      <c r="G17" s="428"/>
      <c r="H17" s="136">
        <v>7784</v>
      </c>
    </row>
    <row r="18" spans="1:9" ht="12.75" thickBot="1">
      <c r="A18" s="208"/>
      <c r="B18" s="499"/>
      <c r="C18" s="18"/>
      <c r="D18" s="18"/>
      <c r="E18" s="494"/>
      <c r="F18" s="500">
        <v>60864</v>
      </c>
      <c r="G18" s="428"/>
      <c r="H18" s="500">
        <v>10581</v>
      </c>
    </row>
    <row r="19" spans="1:9" ht="12.75" thickTop="1"/>
    <row r="20" spans="1:9">
      <c r="A20" s="491">
        <v>5</v>
      </c>
      <c r="B20" s="419" t="s">
        <v>679</v>
      </c>
      <c r="C20" s="476"/>
      <c r="D20" s="430"/>
      <c r="E20" s="476"/>
      <c r="F20" s="527" t="s">
        <v>664</v>
      </c>
      <c r="G20" s="528"/>
      <c r="H20" s="527" t="s">
        <v>665</v>
      </c>
    </row>
    <row r="21" spans="1:9">
      <c r="A21" s="429"/>
      <c r="B21" s="423" t="s">
        <v>680</v>
      </c>
      <c r="C21" s="476"/>
      <c r="D21" s="430"/>
      <c r="E21" s="476"/>
      <c r="F21" s="20" t="s">
        <v>404</v>
      </c>
      <c r="G21" s="490"/>
      <c r="H21" s="20" t="s">
        <v>405</v>
      </c>
    </row>
    <row r="22" spans="1:9">
      <c r="A22" s="429"/>
      <c r="B22" s="431" t="s">
        <v>625</v>
      </c>
      <c r="C22" s="466"/>
      <c r="D22" s="430"/>
      <c r="E22" s="476"/>
      <c r="F22" s="614" t="s">
        <v>107</v>
      </c>
      <c r="G22" s="614"/>
      <c r="H22" s="614"/>
    </row>
    <row r="23" spans="1:9">
      <c r="A23" s="429"/>
      <c r="B23" s="512" t="s">
        <v>631</v>
      </c>
      <c r="C23" s="513" t="s">
        <v>649</v>
      </c>
      <c r="D23" s="430"/>
      <c r="E23" s="476"/>
      <c r="F23" s="439">
        <v>11814</v>
      </c>
      <c r="G23" s="440"/>
      <c r="H23" s="439">
        <v>10518</v>
      </c>
    </row>
    <row r="24" spans="1:9">
      <c r="A24" s="429"/>
      <c r="B24" s="512" t="s">
        <v>631</v>
      </c>
      <c r="C24" s="513" t="s">
        <v>650</v>
      </c>
      <c r="D24" s="430"/>
      <c r="E24" s="476"/>
      <c r="F24" s="439">
        <v>1919</v>
      </c>
      <c r="G24" s="440"/>
      <c r="H24" s="439">
        <v>1830</v>
      </c>
    </row>
    <row r="25" spans="1:9" s="427" customFormat="1">
      <c r="A25" s="429"/>
      <c r="B25" s="512" t="s">
        <v>631</v>
      </c>
      <c r="C25" s="514" t="s">
        <v>666</v>
      </c>
      <c r="D25" s="430"/>
      <c r="E25" s="476"/>
      <c r="F25" s="439">
        <v>5000</v>
      </c>
      <c r="G25" s="440"/>
      <c r="H25" s="439">
        <v>5000</v>
      </c>
      <c r="I25" s="521"/>
    </row>
    <row r="26" spans="1:9">
      <c r="A26" s="429"/>
      <c r="B26" s="512" t="s">
        <v>631</v>
      </c>
      <c r="C26" s="514" t="s">
        <v>55</v>
      </c>
      <c r="D26" s="430"/>
      <c r="E26" s="476"/>
      <c r="F26" s="439">
        <v>2645</v>
      </c>
      <c r="G26" s="440"/>
      <c r="H26" s="439">
        <v>2645</v>
      </c>
    </row>
    <row r="27" spans="1:9" ht="15.75" thickBot="1">
      <c r="A27" s="429"/>
      <c r="B27" s="423"/>
      <c r="C27" s="476"/>
      <c r="D27" s="430"/>
      <c r="E27" s="476"/>
      <c r="F27" s="441">
        <v>21378</v>
      </c>
      <c r="G27" s="442"/>
      <c r="H27" s="441">
        <v>19993</v>
      </c>
      <c r="I27" s="521"/>
    </row>
    <row r="28" spans="1:9" ht="6" customHeight="1" thickTop="1">
      <c r="A28" s="429"/>
      <c r="B28" s="423"/>
      <c r="C28" s="476"/>
      <c r="D28" s="430"/>
      <c r="E28" s="476"/>
      <c r="F28" s="427"/>
      <c r="G28" s="180"/>
      <c r="H28" s="427"/>
    </row>
    <row r="29" spans="1:9" hidden="1">
      <c r="A29" s="443">
        <v>5.0999999999999996</v>
      </c>
      <c r="B29" s="16" t="s">
        <v>656</v>
      </c>
      <c r="C29" s="476"/>
      <c r="D29" s="430"/>
      <c r="E29" s="476"/>
      <c r="F29" s="427"/>
      <c r="G29" s="180"/>
      <c r="H29" s="427"/>
    </row>
    <row r="30" spans="1:9" ht="5.25" customHeight="1">
      <c r="A30" s="429"/>
      <c r="B30" s="423"/>
      <c r="C30" s="476"/>
      <c r="D30" s="430"/>
      <c r="E30" s="476"/>
      <c r="F30" s="427"/>
      <c r="G30" s="180"/>
      <c r="H30" s="427"/>
    </row>
    <row r="31" spans="1:9">
      <c r="A31" s="429"/>
      <c r="B31" s="423"/>
      <c r="C31" s="476"/>
      <c r="D31" s="430"/>
      <c r="E31" s="476"/>
      <c r="F31" s="527" t="s">
        <v>664</v>
      </c>
      <c r="G31" s="490"/>
      <c r="H31" s="527" t="s">
        <v>665</v>
      </c>
    </row>
    <row r="32" spans="1:9">
      <c r="A32" s="491">
        <v>6</v>
      </c>
      <c r="B32" s="419" t="s">
        <v>623</v>
      </c>
      <c r="C32" s="476"/>
      <c r="D32" s="430"/>
      <c r="E32" s="476"/>
      <c r="F32" s="20" t="s">
        <v>404</v>
      </c>
      <c r="G32" s="490"/>
      <c r="H32" s="20" t="s">
        <v>405</v>
      </c>
    </row>
    <row r="33" spans="1:11">
      <c r="A33" s="429"/>
      <c r="B33" s="423"/>
      <c r="C33" s="476"/>
      <c r="D33" s="430"/>
      <c r="E33" s="476"/>
      <c r="F33" s="614" t="s">
        <v>107</v>
      </c>
      <c r="G33" s="614"/>
      <c r="H33" s="614"/>
    </row>
    <row r="34" spans="1:11">
      <c r="A34" s="429"/>
      <c r="B34" s="421" t="s">
        <v>624</v>
      </c>
      <c r="C34" s="418"/>
      <c r="D34" s="555">
        <v>6.1</v>
      </c>
      <c r="E34" s="476"/>
      <c r="F34" s="439">
        <v>131</v>
      </c>
      <c r="G34" s="440"/>
      <c r="H34" s="439">
        <v>131</v>
      </c>
    </row>
    <row r="35" spans="1:11">
      <c r="A35" s="429"/>
      <c r="B35" s="421" t="s">
        <v>634</v>
      </c>
      <c r="C35" s="418"/>
      <c r="D35" s="555">
        <v>6.2</v>
      </c>
      <c r="E35" s="476"/>
      <c r="F35" s="439">
        <v>8076</v>
      </c>
      <c r="G35" s="440"/>
      <c r="H35" s="439">
        <v>2403</v>
      </c>
    </row>
    <row r="36" spans="1:11">
      <c r="A36" s="429"/>
      <c r="B36" s="421" t="s">
        <v>667</v>
      </c>
      <c r="C36" s="418"/>
      <c r="D36" s="430"/>
      <c r="E36" s="476"/>
      <c r="F36" s="439">
        <v>130</v>
      </c>
      <c r="G36" s="440"/>
      <c r="H36" s="439">
        <v>130</v>
      </c>
    </row>
    <row r="37" spans="1:11" s="427" customFormat="1">
      <c r="A37" s="429"/>
      <c r="B37" s="421" t="s">
        <v>815</v>
      </c>
      <c r="C37" s="418"/>
      <c r="D37" s="430"/>
      <c r="E37" s="529"/>
      <c r="F37" s="439">
        <v>200</v>
      </c>
      <c r="G37" s="440"/>
      <c r="H37" s="439">
        <v>200</v>
      </c>
    </row>
    <row r="38" spans="1:11">
      <c r="A38" s="429"/>
      <c r="B38" s="421" t="s">
        <v>816</v>
      </c>
      <c r="C38" s="418"/>
      <c r="D38" s="430"/>
      <c r="E38" s="476"/>
      <c r="F38" s="439">
        <v>552</v>
      </c>
      <c r="G38" s="440"/>
      <c r="H38" s="439">
        <v>403</v>
      </c>
    </row>
    <row r="39" spans="1:11">
      <c r="A39" s="429"/>
      <c r="B39" s="421" t="s">
        <v>668</v>
      </c>
      <c r="C39" s="418"/>
      <c r="D39" s="430"/>
      <c r="E39" s="476"/>
      <c r="F39" s="439">
        <v>1073</v>
      </c>
      <c r="G39" s="440"/>
      <c r="H39" s="439">
        <v>178</v>
      </c>
    </row>
    <row r="40" spans="1:11" s="427" customFormat="1">
      <c r="A40" s="429"/>
      <c r="B40" s="421" t="s">
        <v>295</v>
      </c>
      <c r="C40" s="418"/>
      <c r="D40" s="430"/>
      <c r="E40" s="516"/>
      <c r="F40" s="439">
        <v>225</v>
      </c>
      <c r="G40" s="440"/>
      <c r="H40" s="439">
        <v>200</v>
      </c>
    </row>
    <row r="41" spans="1:11" s="427" customFormat="1">
      <c r="A41" s="429"/>
      <c r="B41" s="421" t="s">
        <v>669</v>
      </c>
      <c r="C41" s="418"/>
      <c r="D41" s="430"/>
      <c r="E41" s="516"/>
      <c r="F41" s="439">
        <v>22</v>
      </c>
      <c r="G41" s="440"/>
      <c r="H41" s="439">
        <v>25</v>
      </c>
    </row>
    <row r="42" spans="1:11" s="427" customFormat="1">
      <c r="A42" s="429"/>
      <c r="B42" s="421" t="s">
        <v>670</v>
      </c>
      <c r="C42" s="418"/>
      <c r="D42" s="430"/>
      <c r="E42" s="516"/>
      <c r="F42" s="439">
        <v>51</v>
      </c>
      <c r="G42" s="440"/>
      <c r="H42" s="439">
        <v>5</v>
      </c>
    </row>
    <row r="43" spans="1:11">
      <c r="A43" s="429"/>
      <c r="B43" s="421" t="s">
        <v>671</v>
      </c>
      <c r="C43" s="418"/>
      <c r="D43" s="430"/>
      <c r="E43" s="476"/>
      <c r="F43" s="439">
        <v>1694</v>
      </c>
      <c r="G43" s="440"/>
      <c r="H43" s="439">
        <v>6966</v>
      </c>
    </row>
    <row r="44" spans="1:11" s="427" customFormat="1">
      <c r="A44" s="429"/>
      <c r="B44" s="421" t="s">
        <v>55</v>
      </c>
      <c r="C44" s="418"/>
      <c r="D44" s="430"/>
      <c r="E44" s="529"/>
      <c r="F44" s="439">
        <v>105</v>
      </c>
      <c r="G44" s="440"/>
      <c r="H44" s="439">
        <v>0</v>
      </c>
    </row>
    <row r="45" spans="1:11" ht="12.75" thickBot="1">
      <c r="A45" s="429"/>
      <c r="B45" s="423"/>
      <c r="C45" s="476"/>
      <c r="D45" s="430"/>
      <c r="E45" s="476"/>
      <c r="F45" s="420">
        <v>12259</v>
      </c>
      <c r="G45" s="417"/>
      <c r="H45" s="420">
        <v>10641</v>
      </c>
    </row>
    <row r="46" spans="1:11" ht="12.75" thickTop="1">
      <c r="A46" s="556">
        <v>6.1</v>
      </c>
      <c r="B46" s="501" t="s">
        <v>645</v>
      </c>
      <c r="C46" s="106"/>
      <c r="D46" s="502"/>
      <c r="E46" s="502"/>
      <c r="F46" s="503"/>
      <c r="G46" s="502"/>
      <c r="H46" s="504"/>
      <c r="I46" s="175"/>
      <c r="J46" s="60"/>
      <c r="K46" s="175"/>
    </row>
    <row r="47" spans="1:11">
      <c r="A47" s="466"/>
      <c r="B47" s="106"/>
      <c r="C47" s="106"/>
      <c r="D47" s="502"/>
      <c r="E47" s="502"/>
      <c r="F47" s="503"/>
      <c r="G47" s="502"/>
      <c r="H47" s="504"/>
      <c r="I47" s="175"/>
      <c r="J47" s="60"/>
      <c r="K47" s="175"/>
    </row>
    <row r="48" spans="1:11" ht="15.75">
      <c r="A48" s="505"/>
      <c r="B48" s="621" t="s">
        <v>572</v>
      </c>
      <c r="C48" s="622"/>
      <c r="D48" s="622"/>
      <c r="E48" s="622"/>
      <c r="F48" s="622"/>
      <c r="G48" s="622"/>
      <c r="H48" s="622"/>
      <c r="I48" s="532"/>
      <c r="J48" s="532"/>
      <c r="K48" s="532"/>
    </row>
    <row r="49" spans="1:11" ht="15.75">
      <c r="A49" s="505"/>
      <c r="B49" s="622"/>
      <c r="C49" s="622"/>
      <c r="D49" s="622"/>
      <c r="E49" s="622"/>
      <c r="F49" s="622"/>
      <c r="G49" s="622"/>
      <c r="H49" s="622"/>
      <c r="I49" s="532"/>
      <c r="J49" s="532"/>
      <c r="K49" s="532"/>
    </row>
    <row r="50" spans="1:11" ht="15.75">
      <c r="A50" s="505"/>
      <c r="B50" s="622"/>
      <c r="C50" s="622"/>
      <c r="D50" s="622"/>
      <c r="E50" s="622"/>
      <c r="F50" s="622"/>
      <c r="G50" s="622"/>
      <c r="H50" s="622"/>
      <c r="I50" s="532"/>
      <c r="J50" s="532"/>
      <c r="K50" s="532"/>
    </row>
    <row r="51" spans="1:11" ht="15.75">
      <c r="A51" s="505"/>
      <c r="B51" s="622"/>
      <c r="C51" s="622"/>
      <c r="D51" s="622"/>
      <c r="E51" s="622"/>
      <c r="F51" s="622"/>
      <c r="G51" s="622"/>
      <c r="H51" s="622"/>
      <c r="I51" s="532"/>
      <c r="J51" s="532"/>
      <c r="K51" s="532"/>
    </row>
    <row r="52" spans="1:11" ht="15.75">
      <c r="A52" s="505"/>
      <c r="B52" s="622"/>
      <c r="C52" s="622"/>
      <c r="D52" s="622"/>
      <c r="E52" s="622"/>
      <c r="F52" s="622"/>
      <c r="G52" s="622"/>
      <c r="H52" s="622"/>
      <c r="I52" s="532"/>
      <c r="J52" s="532"/>
      <c r="K52" s="532"/>
    </row>
    <row r="53" spans="1:11" ht="7.5" customHeight="1">
      <c r="A53" s="505"/>
      <c r="B53" s="622"/>
      <c r="C53" s="622"/>
      <c r="D53" s="622"/>
      <c r="E53" s="622"/>
      <c r="F53" s="622"/>
      <c r="G53" s="622"/>
      <c r="H53" s="622"/>
      <c r="I53" s="532"/>
      <c r="J53" s="532"/>
      <c r="K53" s="532"/>
    </row>
    <row r="54" spans="1:11">
      <c r="A54" s="505"/>
      <c r="B54" s="506"/>
      <c r="C54" s="506"/>
      <c r="D54" s="506"/>
      <c r="E54" s="506"/>
      <c r="F54" s="506"/>
      <c r="G54" s="506"/>
      <c r="H54" s="506"/>
      <c r="I54" s="432"/>
      <c r="J54" s="428"/>
      <c r="K54" s="432"/>
    </row>
    <row r="55" spans="1:11" ht="15.75">
      <c r="A55" s="505"/>
      <c r="B55" s="623" t="s">
        <v>646</v>
      </c>
      <c r="C55" s="622"/>
      <c r="D55" s="622"/>
      <c r="E55" s="622"/>
      <c r="F55" s="622"/>
      <c r="G55" s="622"/>
      <c r="H55" s="622"/>
      <c r="I55" s="532"/>
      <c r="J55" s="532"/>
      <c r="K55" s="532"/>
    </row>
    <row r="56" spans="1:11" ht="15.75">
      <c r="A56" s="505"/>
      <c r="B56" s="622"/>
      <c r="C56" s="622"/>
      <c r="D56" s="622"/>
      <c r="E56" s="622"/>
      <c r="F56" s="622"/>
      <c r="G56" s="622"/>
      <c r="H56" s="622"/>
      <c r="I56" s="532"/>
      <c r="J56" s="532"/>
      <c r="K56" s="532"/>
    </row>
    <row r="57" spans="1:11" ht="15.75">
      <c r="A57" s="505"/>
      <c r="B57" s="622"/>
      <c r="C57" s="622"/>
      <c r="D57" s="622"/>
      <c r="E57" s="622"/>
      <c r="F57" s="622"/>
      <c r="G57" s="622"/>
      <c r="H57" s="622"/>
      <c r="I57" s="532"/>
      <c r="J57" s="532"/>
      <c r="K57" s="532"/>
    </row>
    <row r="58" spans="1:11" ht="15.75">
      <c r="A58" s="505"/>
      <c r="B58" s="622"/>
      <c r="C58" s="622"/>
      <c r="D58" s="622"/>
      <c r="E58" s="622"/>
      <c r="F58" s="622"/>
      <c r="G58" s="622"/>
      <c r="H58" s="622"/>
      <c r="I58" s="532"/>
      <c r="J58" s="532"/>
      <c r="K58" s="532"/>
    </row>
    <row r="59" spans="1:11" ht="15.75">
      <c r="A59" s="505"/>
      <c r="B59" s="529"/>
      <c r="C59" s="529"/>
      <c r="D59" s="529"/>
      <c r="E59" s="529"/>
      <c r="F59" s="529"/>
      <c r="G59" s="529"/>
      <c r="H59" s="529"/>
      <c r="I59" s="532"/>
      <c r="J59" s="532"/>
      <c r="K59" s="532"/>
    </row>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5">
    <mergeCell ref="B48:H53"/>
    <mergeCell ref="B55:H58"/>
    <mergeCell ref="F15:H15"/>
    <mergeCell ref="F22:H22"/>
    <mergeCell ref="F33:H33"/>
  </mergeCells>
  <phoneticPr fontId="7" type="noConversion"/>
  <printOptions horizontalCentered="1"/>
  <pageMargins left="0.75" right="0.5" top="0.5" bottom="0.25" header="0.17" footer="0.42"/>
  <pageSetup paperSize="9" fitToWidth="12" fitToHeight="12" orientation="portrait" r:id="rId2"/>
  <headerFooter alignWithMargins="0">
    <oddFooter>&amp;C9 of 11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zoomScaleSheetLayoutView="100" workbookViewId="0">
      <selection activeCell="L1" sqref="L1:S1048576"/>
    </sheetView>
  </sheetViews>
  <sheetFormatPr defaultRowHeight="12"/>
  <cols>
    <col min="1" max="1" width="4.625" style="174" customWidth="1"/>
    <col min="2" max="2" width="3.625" style="428" customWidth="1"/>
    <col min="3" max="3" width="25.375" style="428" customWidth="1"/>
    <col min="4" max="4" width="4.375" style="428" customWidth="1"/>
    <col min="5" max="5" width="10.75" style="432" bestFit="1" customWidth="1"/>
    <col min="6" max="6" width="0.875" style="428" customWidth="1"/>
    <col min="7" max="7" width="10.75" style="432" bestFit="1" customWidth="1"/>
    <col min="8" max="8" width="0.5" style="428" customWidth="1"/>
    <col min="9" max="9" width="10.125" style="432" customWidth="1"/>
    <col min="10" max="10" width="0.5" style="428" customWidth="1"/>
    <col min="11" max="11" width="12.125" style="432" bestFit="1" customWidth="1"/>
    <col min="12" max="16384" width="9" style="428"/>
  </cols>
  <sheetData>
    <row r="1" spans="1:11" ht="4.5" customHeight="1">
      <c r="A1" s="505"/>
      <c r="B1" s="106"/>
      <c r="C1" s="106"/>
      <c r="D1" s="502"/>
      <c r="E1" s="502"/>
      <c r="F1" s="503"/>
      <c r="G1" s="502"/>
      <c r="H1" s="504"/>
    </row>
    <row r="2" spans="1:11">
      <c r="A2" s="556"/>
      <c r="B2" s="624" t="s">
        <v>749</v>
      </c>
      <c r="C2" s="624"/>
      <c r="D2" s="624"/>
      <c r="E2" s="624"/>
      <c r="F2" s="624"/>
      <c r="G2" s="624"/>
      <c r="H2" s="624"/>
      <c r="I2" s="622"/>
      <c r="J2" s="622"/>
      <c r="K2" s="622"/>
    </row>
    <row r="3" spans="1:11">
      <c r="A3" s="505"/>
      <c r="B3" s="624"/>
      <c r="C3" s="624"/>
      <c r="D3" s="624"/>
      <c r="E3" s="624"/>
      <c r="F3" s="624"/>
      <c r="G3" s="624"/>
      <c r="H3" s="624"/>
      <c r="I3" s="622"/>
      <c r="J3" s="622"/>
      <c r="K3" s="622"/>
    </row>
    <row r="4" spans="1:11">
      <c r="A4" s="505"/>
      <c r="B4" s="624"/>
      <c r="C4" s="624"/>
      <c r="D4" s="624"/>
      <c r="E4" s="624"/>
      <c r="F4" s="624"/>
      <c r="G4" s="624"/>
      <c r="H4" s="624"/>
      <c r="I4" s="622"/>
      <c r="J4" s="622"/>
      <c r="K4" s="622"/>
    </row>
    <row r="5" spans="1:11">
      <c r="A5" s="505"/>
      <c r="B5" s="624"/>
      <c r="C5" s="624"/>
      <c r="D5" s="624"/>
      <c r="E5" s="624"/>
      <c r="F5" s="624"/>
      <c r="G5" s="624"/>
      <c r="H5" s="624"/>
      <c r="I5" s="622"/>
      <c r="J5" s="622"/>
      <c r="K5" s="622"/>
    </row>
    <row r="6" spans="1:11">
      <c r="A6" s="505"/>
      <c r="B6" s="624"/>
      <c r="C6" s="624"/>
      <c r="D6" s="624"/>
      <c r="E6" s="624"/>
      <c r="F6" s="624"/>
      <c r="G6" s="624"/>
      <c r="H6" s="624"/>
      <c r="I6" s="622"/>
      <c r="J6" s="622"/>
      <c r="K6" s="622"/>
    </row>
    <row r="7" spans="1:11">
      <c r="A7" s="505"/>
      <c r="B7" s="624"/>
      <c r="C7" s="624"/>
      <c r="D7" s="624"/>
      <c r="E7" s="624"/>
      <c r="F7" s="624"/>
      <c r="G7" s="624"/>
      <c r="H7" s="624"/>
      <c r="I7" s="622"/>
      <c r="J7" s="622"/>
      <c r="K7" s="622"/>
    </row>
    <row r="8" spans="1:11">
      <c r="A8" s="505"/>
      <c r="B8" s="624"/>
      <c r="C8" s="624"/>
      <c r="D8" s="624"/>
      <c r="E8" s="624"/>
      <c r="F8" s="624"/>
      <c r="G8" s="624"/>
      <c r="H8" s="624"/>
      <c r="I8" s="622"/>
      <c r="J8" s="622"/>
      <c r="K8" s="622"/>
    </row>
    <row r="9" spans="1:11">
      <c r="A9" s="505"/>
      <c r="B9" s="624"/>
      <c r="C9" s="624"/>
      <c r="D9" s="624"/>
      <c r="E9" s="624"/>
      <c r="F9" s="624"/>
      <c r="G9" s="624"/>
      <c r="H9" s="624"/>
      <c r="I9" s="622"/>
      <c r="J9" s="622"/>
      <c r="K9" s="622"/>
    </row>
    <row r="10" spans="1:11">
      <c r="A10" s="505"/>
      <c r="B10" s="624"/>
      <c r="C10" s="624"/>
      <c r="D10" s="624"/>
      <c r="E10" s="624"/>
      <c r="F10" s="624"/>
      <c r="G10" s="624"/>
      <c r="H10" s="624"/>
      <c r="I10" s="622"/>
      <c r="J10" s="622"/>
      <c r="K10" s="622"/>
    </row>
    <row r="11" spans="1:11">
      <c r="A11" s="505"/>
      <c r="B11" s="624"/>
      <c r="C11" s="624"/>
      <c r="D11" s="624"/>
      <c r="E11" s="624"/>
      <c r="F11" s="624"/>
      <c r="G11" s="624"/>
      <c r="H11" s="624"/>
      <c r="I11" s="622"/>
      <c r="J11" s="622"/>
      <c r="K11" s="622"/>
    </row>
    <row r="12" spans="1:11" ht="6" customHeight="1">
      <c r="A12" s="505"/>
      <c r="B12" s="559"/>
      <c r="C12" s="559"/>
      <c r="D12" s="559"/>
      <c r="E12" s="559"/>
      <c r="F12" s="559"/>
      <c r="G12" s="559"/>
      <c r="H12" s="559"/>
      <c r="I12" s="558"/>
      <c r="J12" s="558"/>
      <c r="K12" s="558"/>
    </row>
    <row r="13" spans="1:11">
      <c r="A13" s="505"/>
      <c r="B13" s="624" t="s">
        <v>746</v>
      </c>
      <c r="C13" s="624"/>
      <c r="D13" s="624"/>
      <c r="E13" s="624"/>
      <c r="F13" s="624"/>
      <c r="G13" s="624"/>
      <c r="H13" s="624"/>
      <c r="I13" s="622"/>
      <c r="J13" s="622"/>
      <c r="K13" s="622"/>
    </row>
    <row r="14" spans="1:11">
      <c r="A14" s="505"/>
      <c r="B14" s="624"/>
      <c r="C14" s="624"/>
      <c r="D14" s="624"/>
      <c r="E14" s="624"/>
      <c r="F14" s="624"/>
      <c r="G14" s="624"/>
      <c r="H14" s="624"/>
      <c r="I14" s="622"/>
      <c r="J14" s="622"/>
      <c r="K14" s="622"/>
    </row>
    <row r="15" spans="1:11">
      <c r="A15" s="505"/>
      <c r="B15" s="624"/>
      <c r="C15" s="624"/>
      <c r="D15" s="624"/>
      <c r="E15" s="624"/>
      <c r="F15" s="624"/>
      <c r="G15" s="624"/>
      <c r="H15" s="624"/>
      <c r="I15" s="622"/>
      <c r="J15" s="622"/>
      <c r="K15" s="622"/>
    </row>
    <row r="16" spans="1:11" ht="4.5" customHeight="1">
      <c r="A16" s="505"/>
      <c r="B16" s="106"/>
      <c r="C16" s="106"/>
      <c r="D16" s="502"/>
      <c r="E16" s="502"/>
      <c r="F16" s="503"/>
      <c r="G16" s="502"/>
      <c r="H16" s="504"/>
    </row>
    <row r="17" spans="1:11">
      <c r="A17" s="556">
        <v>6.2</v>
      </c>
      <c r="B17" s="625" t="s">
        <v>748</v>
      </c>
      <c r="C17" s="625"/>
      <c r="D17" s="625"/>
      <c r="E17" s="625"/>
      <c r="F17" s="625"/>
      <c r="G17" s="625"/>
      <c r="H17" s="625"/>
      <c r="I17" s="622"/>
      <c r="J17" s="622"/>
      <c r="K17" s="622"/>
    </row>
    <row r="18" spans="1:11">
      <c r="A18" s="505"/>
      <c r="B18" s="625"/>
      <c r="C18" s="625"/>
      <c r="D18" s="625"/>
      <c r="E18" s="625"/>
      <c r="F18" s="625"/>
      <c r="G18" s="625"/>
      <c r="H18" s="625"/>
      <c r="I18" s="622"/>
      <c r="J18" s="622"/>
      <c r="K18" s="622"/>
    </row>
    <row r="19" spans="1:11">
      <c r="A19" s="505"/>
      <c r="B19" s="625"/>
      <c r="C19" s="625"/>
      <c r="D19" s="625"/>
      <c r="E19" s="625"/>
      <c r="F19" s="625"/>
      <c r="G19" s="625"/>
      <c r="H19" s="625"/>
      <c r="I19" s="622"/>
      <c r="J19" s="622"/>
      <c r="K19" s="622"/>
    </row>
    <row r="20" spans="1:11">
      <c r="A20" s="505"/>
      <c r="B20" s="625"/>
      <c r="C20" s="625"/>
      <c r="D20" s="625"/>
      <c r="E20" s="625"/>
      <c r="F20" s="625"/>
      <c r="G20" s="625"/>
      <c r="H20" s="625"/>
      <c r="I20" s="622"/>
      <c r="J20" s="622"/>
      <c r="K20" s="622"/>
    </row>
    <row r="21" spans="1:11">
      <c r="A21" s="505"/>
      <c r="B21" s="625"/>
      <c r="C21" s="625"/>
      <c r="D21" s="625"/>
      <c r="E21" s="625"/>
      <c r="F21" s="625"/>
      <c r="G21" s="625"/>
      <c r="H21" s="625"/>
      <c r="I21" s="622"/>
      <c r="J21" s="622"/>
      <c r="K21" s="622"/>
    </row>
    <row r="22" spans="1:11">
      <c r="A22" s="505"/>
      <c r="B22" s="625"/>
      <c r="C22" s="625"/>
      <c r="D22" s="625"/>
      <c r="E22" s="625"/>
      <c r="F22" s="625"/>
      <c r="G22" s="625"/>
      <c r="H22" s="625"/>
      <c r="I22" s="622"/>
      <c r="J22" s="622"/>
      <c r="K22" s="622"/>
    </row>
    <row r="23" spans="1:11">
      <c r="A23" s="505"/>
      <c r="B23" s="625"/>
      <c r="C23" s="625"/>
      <c r="D23" s="625"/>
      <c r="E23" s="625"/>
      <c r="F23" s="625"/>
      <c r="G23" s="625"/>
      <c r="H23" s="625"/>
      <c r="I23" s="622"/>
      <c r="J23" s="622"/>
      <c r="K23" s="622"/>
    </row>
    <row r="24" spans="1:11">
      <c r="A24" s="505"/>
      <c r="B24" s="622"/>
      <c r="C24" s="622"/>
      <c r="D24" s="622"/>
      <c r="E24" s="622"/>
      <c r="F24" s="622"/>
      <c r="G24" s="622"/>
      <c r="H24" s="622"/>
      <c r="I24" s="622"/>
      <c r="J24" s="622"/>
      <c r="K24" s="622"/>
    </row>
    <row r="26" spans="1:11" s="427" customFormat="1">
      <c r="A26" s="491">
        <v>7</v>
      </c>
      <c r="B26" s="423" t="s">
        <v>172</v>
      </c>
      <c r="C26" s="447"/>
      <c r="D26" s="430"/>
      <c r="E26" s="447"/>
      <c r="F26" s="430"/>
      <c r="G26" s="447"/>
      <c r="H26" s="430"/>
      <c r="J26" s="180"/>
    </row>
    <row r="27" spans="1:11" s="427" customFormat="1" ht="2.25" customHeight="1">
      <c r="A27" s="429"/>
      <c r="B27" s="423"/>
      <c r="C27" s="447"/>
      <c r="D27" s="430"/>
      <c r="E27" s="447"/>
      <c r="F27" s="430"/>
      <c r="G27" s="447"/>
      <c r="H27" s="430"/>
      <c r="J27" s="180"/>
    </row>
    <row r="28" spans="1:11" s="427" customFormat="1">
      <c r="A28" s="426"/>
      <c r="B28" s="80" t="s">
        <v>689</v>
      </c>
      <c r="C28" s="80"/>
      <c r="D28" s="80"/>
      <c r="E28" s="80"/>
      <c r="F28" s="80"/>
      <c r="G28" s="80"/>
      <c r="H28" s="80"/>
      <c r="I28" s="309"/>
      <c r="J28" s="309"/>
    </row>
    <row r="29" spans="1:11" ht="7.5" customHeight="1"/>
    <row r="30" spans="1:11">
      <c r="A30" s="491">
        <v>8</v>
      </c>
      <c r="B30" s="77" t="s">
        <v>42</v>
      </c>
      <c r="C30" s="92"/>
      <c r="D30" s="92"/>
      <c r="E30" s="314"/>
      <c r="F30" s="92"/>
      <c r="G30" s="314"/>
      <c r="H30" s="92"/>
      <c r="I30" s="314"/>
      <c r="J30" s="92"/>
      <c r="K30" s="314"/>
    </row>
    <row r="31" spans="1:11" ht="12" customHeight="1">
      <c r="B31" s="624" t="s">
        <v>709</v>
      </c>
      <c r="C31" s="626"/>
      <c r="D31" s="626"/>
      <c r="E31" s="626"/>
      <c r="F31" s="626"/>
      <c r="G31" s="626"/>
      <c r="H31" s="626"/>
      <c r="I31" s="626"/>
      <c r="J31" s="626"/>
      <c r="K31" s="626"/>
    </row>
    <row r="32" spans="1:11" ht="12" customHeight="1">
      <c r="B32" s="626"/>
      <c r="C32" s="626"/>
      <c r="D32" s="626"/>
      <c r="E32" s="626"/>
      <c r="F32" s="626"/>
      <c r="G32" s="626"/>
      <c r="H32" s="626"/>
      <c r="I32" s="626"/>
      <c r="J32" s="626"/>
      <c r="K32" s="626"/>
    </row>
    <row r="33" spans="1:11" ht="12" customHeight="1">
      <c r="B33" s="626"/>
      <c r="C33" s="626"/>
      <c r="D33" s="626"/>
      <c r="E33" s="626"/>
      <c r="F33" s="626"/>
      <c r="G33" s="626"/>
      <c r="H33" s="626"/>
      <c r="I33" s="626"/>
      <c r="J33" s="626"/>
      <c r="K33" s="626"/>
    </row>
    <row r="34" spans="1:11" ht="12" customHeight="1">
      <c r="B34" s="626"/>
      <c r="C34" s="626"/>
      <c r="D34" s="626"/>
      <c r="E34" s="626"/>
      <c r="F34" s="626"/>
      <c r="G34" s="626"/>
      <c r="H34" s="626"/>
      <c r="I34" s="626"/>
      <c r="J34" s="626"/>
      <c r="K34" s="626"/>
    </row>
    <row r="35" spans="1:11" ht="12" customHeight="1">
      <c r="B35" s="626"/>
      <c r="C35" s="626"/>
      <c r="D35" s="626"/>
      <c r="E35" s="626"/>
      <c r="F35" s="626"/>
      <c r="G35" s="626"/>
      <c r="H35" s="626"/>
      <c r="I35" s="626"/>
      <c r="J35" s="626"/>
      <c r="K35" s="626"/>
    </row>
    <row r="36" spans="1:11" ht="12" customHeight="1">
      <c r="B36" s="626"/>
      <c r="C36" s="626"/>
      <c r="D36" s="626"/>
      <c r="E36" s="626"/>
      <c r="F36" s="626"/>
      <c r="G36" s="626"/>
      <c r="H36" s="626"/>
      <c r="I36" s="626"/>
      <c r="J36" s="626"/>
      <c r="K36" s="626"/>
    </row>
    <row r="37" spans="1:11" ht="15.75">
      <c r="A37" s="316"/>
      <c r="B37" s="448"/>
      <c r="C37" s="448"/>
      <c r="D37" s="448"/>
      <c r="E37" s="448"/>
      <c r="F37" s="448"/>
      <c r="G37" s="448"/>
      <c r="H37" s="508"/>
      <c r="I37" s="527"/>
      <c r="J37" s="527"/>
      <c r="K37" s="527" t="s">
        <v>662</v>
      </c>
    </row>
    <row r="38" spans="1:11">
      <c r="A38" s="92"/>
      <c r="B38" s="92"/>
      <c r="C38" s="436"/>
      <c r="D38" s="377"/>
      <c r="E38" s="428"/>
      <c r="G38" s="428"/>
      <c r="H38" s="509"/>
      <c r="I38" s="489"/>
      <c r="J38" s="490"/>
      <c r="K38" s="527" t="s">
        <v>663</v>
      </c>
    </row>
    <row r="39" spans="1:11">
      <c r="A39" s="92"/>
      <c r="B39" s="92"/>
      <c r="C39" s="377"/>
      <c r="D39" s="377"/>
      <c r="E39" s="428"/>
      <c r="G39" s="428"/>
      <c r="H39" s="510"/>
      <c r="I39" s="527"/>
      <c r="J39" s="507"/>
      <c r="K39" s="527" t="s">
        <v>404</v>
      </c>
    </row>
    <row r="40" spans="1:11">
      <c r="A40" s="315">
        <v>9</v>
      </c>
      <c r="B40" s="77" t="s">
        <v>220</v>
      </c>
      <c r="C40" s="377"/>
      <c r="D40" s="377"/>
      <c r="E40" s="428"/>
      <c r="G40" s="428"/>
      <c r="H40" s="511"/>
      <c r="I40" s="526"/>
      <c r="J40" s="526"/>
      <c r="K40" s="526" t="s">
        <v>530</v>
      </c>
    </row>
    <row r="41" spans="1:11">
      <c r="A41" s="92"/>
      <c r="B41" s="92"/>
      <c r="C41" s="377"/>
      <c r="D41" s="377"/>
      <c r="E41" s="428"/>
      <c r="G41" s="428"/>
      <c r="H41" s="511"/>
      <c r="I41" s="437"/>
      <c r="J41" s="438"/>
      <c r="K41" s="438"/>
    </row>
    <row r="42" spans="1:11" ht="12.75" thickBot="1">
      <c r="A42" s="378"/>
      <c r="B42" s="383" t="s">
        <v>711</v>
      </c>
      <c r="C42" s="379"/>
      <c r="D42" s="379"/>
      <c r="E42" s="428"/>
      <c r="G42" s="428"/>
      <c r="H42" s="473"/>
      <c r="J42" s="377"/>
      <c r="K42" s="380">
        <v>12046</v>
      </c>
    </row>
    <row r="43" spans="1:11" ht="12.75" thickTop="1">
      <c r="A43" s="378"/>
      <c r="B43" s="377"/>
      <c r="C43" s="377"/>
      <c r="D43" s="377"/>
      <c r="E43" s="428"/>
      <c r="G43" s="428"/>
      <c r="H43" s="473"/>
      <c r="I43" s="381"/>
      <c r="J43" s="536"/>
      <c r="K43" s="381"/>
    </row>
    <row r="44" spans="1:11">
      <c r="A44" s="378"/>
      <c r="B44" s="383"/>
      <c r="C44" s="384"/>
      <c r="D44" s="384"/>
      <c r="E44" s="428"/>
      <c r="G44" s="428"/>
      <c r="H44" s="457"/>
      <c r="I44" s="457"/>
      <c r="J44" s="457"/>
      <c r="K44" s="531" t="s">
        <v>694</v>
      </c>
    </row>
    <row r="45" spans="1:11" ht="4.5" customHeight="1">
      <c r="A45" s="378"/>
      <c r="B45" s="377"/>
      <c r="C45" s="377"/>
      <c r="D45" s="377"/>
      <c r="E45" s="428"/>
      <c r="G45" s="428"/>
      <c r="H45" s="92"/>
      <c r="I45" s="92"/>
      <c r="J45" s="557"/>
      <c r="K45" s="92"/>
    </row>
    <row r="46" spans="1:11" ht="12.75" thickBot="1">
      <c r="A46" s="378"/>
      <c r="B46" s="565" t="s">
        <v>712</v>
      </c>
      <c r="C46" s="385"/>
      <c r="D46" s="385"/>
      <c r="E46" s="428"/>
      <c r="G46" s="428"/>
      <c r="H46" s="473"/>
      <c r="J46" s="536"/>
      <c r="K46" s="380">
        <v>455386456.19345003</v>
      </c>
    </row>
    <row r="47" spans="1:11" ht="6" customHeight="1" thickTop="1">
      <c r="A47" s="378"/>
      <c r="B47" s="379"/>
      <c r="C47" s="379"/>
      <c r="D47" s="379"/>
      <c r="E47" s="428"/>
      <c r="G47" s="428"/>
      <c r="H47" s="473"/>
      <c r="I47" s="382"/>
      <c r="J47" s="536"/>
      <c r="K47" s="382"/>
    </row>
    <row r="48" spans="1:11">
      <c r="A48" s="378"/>
      <c r="C48" s="379"/>
      <c r="D48" s="379"/>
      <c r="E48" s="428"/>
      <c r="G48" s="428"/>
      <c r="H48" s="457"/>
      <c r="I48" s="457"/>
      <c r="J48" s="457"/>
      <c r="K48" s="531" t="s">
        <v>678</v>
      </c>
    </row>
    <row r="49" spans="1:11" ht="12.75" thickBot="1">
      <c r="A49" s="378"/>
      <c r="B49" s="390" t="s">
        <v>651</v>
      </c>
      <c r="C49" s="379"/>
      <c r="D49" s="379"/>
      <c r="E49" s="428"/>
      <c r="G49" s="428"/>
      <c r="H49" s="473"/>
      <c r="J49" s="536"/>
      <c r="K49" s="386">
        <v>0.03</v>
      </c>
    </row>
    <row r="50" spans="1:11" ht="12.75" thickTop="1">
      <c r="A50" s="378"/>
      <c r="B50" s="92"/>
      <c r="C50" s="379"/>
      <c r="D50" s="379"/>
      <c r="E50" s="377"/>
      <c r="F50" s="377"/>
      <c r="G50" s="377"/>
      <c r="H50" s="473"/>
      <c r="I50" s="92"/>
      <c r="J50" s="377"/>
      <c r="K50" s="377"/>
    </row>
    <row r="51" spans="1:11">
      <c r="A51" s="429">
        <v>10</v>
      </c>
      <c r="B51" s="72" t="s">
        <v>39</v>
      </c>
      <c r="C51" s="89"/>
      <c r="D51" s="314"/>
      <c r="E51" s="89"/>
      <c r="F51" s="314"/>
      <c r="G51" s="89"/>
      <c r="H51" s="89"/>
      <c r="I51" s="476"/>
      <c r="J51" s="476"/>
      <c r="K51" s="476"/>
    </row>
    <row r="52" spans="1:11" ht="5.25" customHeight="1">
      <c r="A52" s="88"/>
      <c r="B52" s="89"/>
      <c r="C52" s="89"/>
      <c r="D52" s="314"/>
      <c r="E52" s="89"/>
      <c r="F52" s="314"/>
      <c r="G52" s="89"/>
      <c r="H52" s="89"/>
      <c r="I52" s="476"/>
      <c r="J52" s="476"/>
      <c r="K52" s="476"/>
    </row>
    <row r="53" spans="1:11">
      <c r="A53" s="458"/>
      <c r="B53" s="623" t="s">
        <v>0</v>
      </c>
      <c r="C53" s="622"/>
      <c r="D53" s="622"/>
      <c r="E53" s="622"/>
      <c r="F53" s="622"/>
      <c r="G53" s="622"/>
      <c r="H53" s="622"/>
      <c r="I53" s="622"/>
      <c r="J53" s="622"/>
      <c r="K53" s="622"/>
    </row>
    <row r="54" spans="1:11" ht="6.75" customHeight="1">
      <c r="A54" s="301"/>
      <c r="B54" s="622"/>
      <c r="C54" s="622"/>
      <c r="D54" s="622"/>
      <c r="E54" s="622"/>
      <c r="F54" s="622"/>
      <c r="G54" s="622"/>
      <c r="H54" s="622"/>
      <c r="I54" s="622"/>
      <c r="J54" s="622"/>
      <c r="K54" s="622"/>
    </row>
    <row r="55" spans="1:11">
      <c r="A55" s="301"/>
      <c r="B55" s="476"/>
      <c r="C55" s="476"/>
      <c r="D55" s="476"/>
      <c r="E55" s="476"/>
      <c r="F55" s="476"/>
      <c r="G55" s="476"/>
      <c r="H55" s="476"/>
      <c r="I55" s="527"/>
      <c r="J55" s="527"/>
      <c r="K55" s="527" t="s">
        <v>662</v>
      </c>
    </row>
    <row r="56" spans="1:11">
      <c r="A56" s="301"/>
      <c r="B56" s="302" t="s">
        <v>298</v>
      </c>
      <c r="C56" s="476"/>
      <c r="D56" s="476"/>
      <c r="E56" s="453"/>
      <c r="F56" s="453"/>
      <c r="G56" s="453"/>
      <c r="H56" s="453"/>
      <c r="I56" s="489"/>
      <c r="J56" s="490"/>
      <c r="K56" s="527" t="s">
        <v>663</v>
      </c>
    </row>
    <row r="57" spans="1:11">
      <c r="A57" s="301"/>
      <c r="B57" s="476"/>
      <c r="C57" s="476"/>
      <c r="D57" s="476"/>
      <c r="E57" s="453"/>
      <c r="F57" s="453"/>
      <c r="G57" s="453"/>
      <c r="H57" s="453"/>
      <c r="I57" s="527"/>
      <c r="J57" s="507"/>
      <c r="K57" s="527" t="s">
        <v>404</v>
      </c>
    </row>
    <row r="58" spans="1:11">
      <c r="A58" s="301"/>
      <c r="B58" s="302" t="s">
        <v>621</v>
      </c>
      <c r="C58" s="476"/>
      <c r="D58" s="476"/>
      <c r="E58" s="455"/>
      <c r="F58" s="455"/>
      <c r="G58" s="455"/>
      <c r="H58" s="453"/>
      <c r="I58" s="526"/>
      <c r="J58" s="526"/>
      <c r="K58" s="526" t="s">
        <v>530</v>
      </c>
    </row>
    <row r="59" spans="1:11">
      <c r="A59" s="301"/>
      <c r="B59" s="303" t="s">
        <v>168</v>
      </c>
      <c r="C59" s="476"/>
      <c r="D59" s="476"/>
      <c r="E59" s="455"/>
      <c r="F59" s="455"/>
      <c r="G59" s="455"/>
      <c r="H59" s="453"/>
      <c r="I59" s="90"/>
      <c r="J59" s="133"/>
      <c r="K59" s="133">
        <v>35529</v>
      </c>
    </row>
    <row r="60" spans="1:11">
      <c r="A60" s="301"/>
      <c r="B60" s="303" t="s">
        <v>568</v>
      </c>
      <c r="C60" s="476"/>
      <c r="D60" s="476"/>
      <c r="E60" s="455"/>
      <c r="F60" s="455"/>
      <c r="G60" s="455"/>
      <c r="H60" s="453"/>
      <c r="I60" s="90"/>
      <c r="J60" s="133"/>
      <c r="K60" s="133">
        <v>5770</v>
      </c>
    </row>
    <row r="61" spans="1:11">
      <c r="A61" s="301"/>
      <c r="B61" s="303"/>
      <c r="C61" s="476"/>
      <c r="D61" s="476"/>
      <c r="E61" s="455"/>
      <c r="F61" s="455"/>
      <c r="G61" s="455"/>
      <c r="H61" s="453"/>
      <c r="I61" s="133"/>
      <c r="J61" s="131"/>
      <c r="K61" s="133"/>
    </row>
    <row r="62" spans="1:11">
      <c r="A62" s="301"/>
      <c r="B62" s="450" t="s">
        <v>681</v>
      </c>
      <c r="C62" s="476"/>
      <c r="D62" s="476"/>
      <c r="E62" s="455"/>
      <c r="F62" s="455"/>
      <c r="G62" s="455"/>
      <c r="H62" s="453"/>
      <c r="I62" s="131"/>
      <c r="J62" s="131"/>
      <c r="K62" s="131"/>
    </row>
    <row r="63" spans="1:11">
      <c r="A63" s="301"/>
      <c r="B63" s="117" t="s">
        <v>710</v>
      </c>
      <c r="C63" s="476"/>
      <c r="D63" s="476"/>
      <c r="E63" s="455"/>
      <c r="F63" s="455"/>
      <c r="G63" s="455"/>
      <c r="H63" s="453"/>
      <c r="I63" s="131"/>
      <c r="J63" s="131"/>
      <c r="K63" s="131">
        <v>1437</v>
      </c>
    </row>
    <row r="64" spans="1:11">
      <c r="A64" s="301"/>
      <c r="B64" s="117" t="s">
        <v>688</v>
      </c>
      <c r="C64" s="476"/>
      <c r="D64" s="476"/>
      <c r="E64" s="455"/>
      <c r="F64" s="455"/>
      <c r="G64" s="455"/>
      <c r="H64" s="453"/>
      <c r="I64" s="131"/>
      <c r="J64" s="131"/>
      <c r="K64" s="131">
        <v>47</v>
      </c>
    </row>
    <row r="65" spans="1:11" ht="3.75" customHeight="1">
      <c r="A65" s="301"/>
      <c r="B65" s="303"/>
      <c r="C65" s="529"/>
      <c r="D65" s="529"/>
      <c r="E65" s="455"/>
      <c r="F65" s="455"/>
      <c r="G65" s="455"/>
      <c r="H65" s="453"/>
      <c r="I65" s="133"/>
      <c r="J65" s="131"/>
      <c r="K65" s="133"/>
    </row>
    <row r="66" spans="1:11">
      <c r="A66" s="301"/>
      <c r="B66" s="302" t="s">
        <v>47</v>
      </c>
      <c r="C66" s="476"/>
      <c r="D66" s="476"/>
      <c r="E66" s="455"/>
      <c r="F66" s="455"/>
      <c r="G66" s="455"/>
      <c r="H66" s="453"/>
      <c r="I66" s="133"/>
      <c r="J66" s="131"/>
      <c r="K66" s="133"/>
    </row>
    <row r="67" spans="1:11">
      <c r="A67" s="301"/>
      <c r="B67" s="303" t="s">
        <v>713</v>
      </c>
      <c r="C67" s="476"/>
      <c r="D67" s="476"/>
      <c r="E67" s="455"/>
      <c r="F67" s="455"/>
      <c r="G67" s="455"/>
      <c r="H67" s="453"/>
      <c r="I67" s="133"/>
      <c r="J67" s="131"/>
      <c r="K67" s="133">
        <v>2325</v>
      </c>
    </row>
    <row r="68" spans="1:11">
      <c r="A68" s="301"/>
      <c r="B68" s="303" t="s">
        <v>714</v>
      </c>
      <c r="C68" s="476"/>
      <c r="D68" s="476"/>
      <c r="E68" s="455"/>
      <c r="F68" s="455"/>
      <c r="G68" s="455"/>
      <c r="H68" s="453"/>
      <c r="I68" s="133"/>
      <c r="J68" s="131"/>
      <c r="K68" s="133">
        <v>1620.2852700000001</v>
      </c>
    </row>
  </sheetData>
  <mergeCells count="5">
    <mergeCell ref="B53:K54"/>
    <mergeCell ref="B2:K11"/>
    <mergeCell ref="B17:K24"/>
    <mergeCell ref="B31:K36"/>
    <mergeCell ref="B13:K15"/>
  </mergeCells>
  <printOptions horizontalCentered="1"/>
  <pageMargins left="0.75" right="0.5" top="0.5" bottom="0.25" header="0.5" footer="0.5"/>
  <pageSetup paperSize="9" fitToWidth="12" fitToHeight="12" orientation="portrait" r:id="rId1"/>
  <headerFooter alignWithMargins="0">
    <oddFooter>&amp;C10 of 11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40"/>
  <sheetViews>
    <sheetView view="pageBreakPreview" topLeftCell="A16" zoomScaleSheetLayoutView="100" workbookViewId="0">
      <selection activeCell="L1" sqref="L1:R1048576"/>
    </sheetView>
  </sheetViews>
  <sheetFormatPr defaultRowHeight="12"/>
  <cols>
    <col min="1" max="1" width="3.625" style="174" customWidth="1"/>
    <col min="2" max="2" width="3.625" style="428" customWidth="1"/>
    <col min="3" max="3" width="25.375" style="428" customWidth="1"/>
    <col min="4" max="4" width="7" style="428" customWidth="1"/>
    <col min="5" max="5" width="8.5" style="432" customWidth="1"/>
    <col min="6" max="6" width="0.875" style="428" customWidth="1"/>
    <col min="7" max="7" width="3.125" style="432" customWidth="1"/>
    <col min="8" max="8" width="0.5" style="90" customWidth="1"/>
    <col min="9" max="9" width="12.75" style="432" customWidth="1"/>
    <col min="10" max="10" width="0.5" style="428" customWidth="1"/>
    <col min="11" max="11" width="17.875" style="432" customWidth="1"/>
    <col min="12" max="16384" width="9" style="428"/>
  </cols>
  <sheetData>
    <row r="1" spans="1:11" ht="2.25" customHeight="1">
      <c r="A1" s="301"/>
      <c r="B1" s="303"/>
      <c r="C1" s="476"/>
      <c r="D1" s="476"/>
      <c r="E1" s="455"/>
      <c r="F1" s="455"/>
      <c r="G1" s="455"/>
      <c r="H1" s="453"/>
      <c r="I1" s="131"/>
      <c r="J1" s="131"/>
      <c r="K1" s="131"/>
    </row>
    <row r="2" spans="1:11" ht="4.5" customHeight="1">
      <c r="A2" s="301"/>
      <c r="B2" s="303"/>
      <c r="C2" s="476"/>
      <c r="D2" s="476"/>
      <c r="E2" s="131"/>
      <c r="F2" s="131"/>
      <c r="G2" s="131"/>
      <c r="H2" s="131"/>
      <c r="I2" s="131"/>
      <c r="J2" s="131"/>
      <c r="K2" s="455"/>
    </row>
    <row r="3" spans="1:11">
      <c r="A3" s="301"/>
      <c r="B3" s="303"/>
      <c r="C3" s="476"/>
      <c r="D3" s="77"/>
      <c r="E3" s="304"/>
      <c r="F3" s="25"/>
      <c r="G3" s="304"/>
      <c r="H3" s="77"/>
      <c r="I3" s="527" t="s">
        <v>664</v>
      </c>
      <c r="J3" s="490"/>
      <c r="K3" s="527" t="s">
        <v>665</v>
      </c>
    </row>
    <row r="4" spans="1:11">
      <c r="A4" s="301"/>
      <c r="B4" s="302" t="s">
        <v>557</v>
      </c>
      <c r="C4" s="476"/>
      <c r="D4" s="77"/>
      <c r="E4" s="627"/>
      <c r="F4" s="627"/>
      <c r="G4" s="627"/>
      <c r="H4" s="77"/>
      <c r="I4" s="20" t="s">
        <v>404</v>
      </c>
      <c r="J4" s="490"/>
      <c r="K4" s="20" t="s">
        <v>405</v>
      </c>
    </row>
    <row r="5" spans="1:11">
      <c r="A5" s="301"/>
      <c r="B5" s="302"/>
      <c r="C5" s="476"/>
      <c r="D5" s="77"/>
      <c r="E5" s="305"/>
      <c r="F5" s="305"/>
      <c r="G5" s="305"/>
      <c r="H5" s="77"/>
      <c r="I5" s="614" t="s">
        <v>107</v>
      </c>
      <c r="J5" s="614"/>
      <c r="K5" s="614"/>
    </row>
    <row r="6" spans="1:11">
      <c r="A6" s="301"/>
      <c r="B6" s="302" t="s">
        <v>51</v>
      </c>
      <c r="C6" s="476"/>
      <c r="D6" s="77"/>
      <c r="E6" s="305"/>
      <c r="F6" s="305"/>
      <c r="G6" s="305"/>
      <c r="H6" s="77"/>
      <c r="I6" s="306"/>
      <c r="J6" s="306"/>
      <c r="K6" s="455"/>
    </row>
    <row r="7" spans="1:11">
      <c r="A7" s="301"/>
      <c r="B7" s="303" t="s">
        <v>686</v>
      </c>
      <c r="C7" s="476"/>
      <c r="D7" s="77"/>
      <c r="E7" s="133"/>
      <c r="F7" s="133"/>
      <c r="G7" s="133"/>
      <c r="H7" s="77"/>
      <c r="I7" s="133">
        <v>981195.7305699999</v>
      </c>
      <c r="J7" s="133"/>
      <c r="K7" s="133">
        <v>1029303</v>
      </c>
    </row>
    <row r="8" spans="1:11" ht="12" customHeight="1">
      <c r="A8" s="301"/>
      <c r="B8" s="303" t="s">
        <v>682</v>
      </c>
      <c r="C8" s="476"/>
      <c r="D8" s="77"/>
      <c r="E8" s="133"/>
      <c r="F8" s="133"/>
      <c r="G8" s="133"/>
      <c r="H8" s="77"/>
      <c r="I8" s="133">
        <v>11814</v>
      </c>
      <c r="J8" s="133"/>
      <c r="K8" s="133">
        <v>10518</v>
      </c>
    </row>
    <row r="9" spans="1:11" ht="12" customHeight="1">
      <c r="A9" s="301"/>
      <c r="B9" s="303" t="s">
        <v>683</v>
      </c>
      <c r="C9" s="529"/>
      <c r="D9" s="77"/>
      <c r="E9" s="133"/>
      <c r="F9" s="133"/>
      <c r="G9" s="133"/>
      <c r="H9" s="77"/>
      <c r="I9" s="133">
        <v>1919</v>
      </c>
      <c r="J9" s="133"/>
      <c r="K9" s="133">
        <v>1830</v>
      </c>
    </row>
    <row r="10" spans="1:11" ht="12" customHeight="1">
      <c r="A10" s="301"/>
      <c r="B10" s="303" t="s">
        <v>684</v>
      </c>
      <c r="C10" s="529"/>
      <c r="D10" s="77"/>
      <c r="E10" s="133"/>
      <c r="F10" s="133"/>
      <c r="G10" s="133"/>
      <c r="H10" s="77"/>
      <c r="I10" s="133">
        <v>5000</v>
      </c>
      <c r="J10" s="133"/>
      <c r="K10" s="133">
        <v>5000</v>
      </c>
    </row>
    <row r="11" spans="1:11" ht="12" customHeight="1">
      <c r="A11" s="301"/>
      <c r="B11" s="303" t="s">
        <v>685</v>
      </c>
      <c r="C11" s="529"/>
      <c r="D11" s="77"/>
      <c r="E11" s="133"/>
      <c r="F11" s="133"/>
      <c r="G11" s="133"/>
      <c r="H11" s="77"/>
      <c r="I11" s="133">
        <v>2645</v>
      </c>
      <c r="J11" s="133"/>
      <c r="K11" s="133">
        <v>2645</v>
      </c>
    </row>
    <row r="12" spans="1:11" ht="12" customHeight="1">
      <c r="A12" s="301"/>
      <c r="B12" s="16"/>
      <c r="C12" s="476"/>
      <c r="D12" s="77"/>
      <c r="E12" s="133"/>
      <c r="F12" s="133"/>
      <c r="G12" s="133"/>
      <c r="H12" s="77"/>
      <c r="I12" s="133"/>
      <c r="J12" s="133"/>
      <c r="K12" s="133"/>
    </row>
    <row r="13" spans="1:11" ht="12" customHeight="1">
      <c r="A13" s="301"/>
      <c r="B13" s="450" t="s">
        <v>681</v>
      </c>
      <c r="C13" s="472"/>
      <c r="D13" s="307"/>
      <c r="E13" s="133"/>
      <c r="F13" s="133"/>
      <c r="G13" s="133"/>
      <c r="H13" s="307"/>
      <c r="I13" s="133"/>
      <c r="J13" s="133"/>
      <c r="K13" s="133"/>
    </row>
    <row r="14" spans="1:11" ht="12" customHeight="1">
      <c r="A14" s="301"/>
      <c r="B14" s="554" t="s">
        <v>629</v>
      </c>
      <c r="C14" s="466"/>
      <c r="D14" s="307"/>
      <c r="E14" s="133"/>
      <c r="F14" s="133"/>
      <c r="G14" s="133"/>
      <c r="H14" s="307"/>
      <c r="I14" s="133">
        <v>476</v>
      </c>
      <c r="J14" s="133"/>
      <c r="K14" s="133">
        <v>432</v>
      </c>
    </row>
    <row r="15" spans="1:11" ht="12" customHeight="1">
      <c r="A15" s="301"/>
      <c r="B15" s="554" t="s">
        <v>687</v>
      </c>
      <c r="C15" s="466"/>
      <c r="D15" s="307"/>
      <c r="E15" s="133"/>
      <c r="F15" s="133"/>
      <c r="G15" s="133"/>
      <c r="H15" s="307"/>
      <c r="I15" s="133">
        <v>90</v>
      </c>
      <c r="J15" s="133"/>
      <c r="K15" s="133">
        <v>90</v>
      </c>
    </row>
    <row r="16" spans="1:11" ht="12" customHeight="1">
      <c r="A16" s="301"/>
      <c r="B16" s="302" t="s">
        <v>382</v>
      </c>
      <c r="C16" s="476"/>
      <c r="D16" s="307"/>
      <c r="E16" s="133"/>
      <c r="F16" s="133"/>
      <c r="G16" s="133"/>
      <c r="H16" s="307"/>
      <c r="I16" s="131"/>
      <c r="J16" s="131"/>
      <c r="K16" s="131"/>
    </row>
    <row r="17" spans="1:249" ht="12" customHeight="1">
      <c r="A17" s="301"/>
      <c r="B17" s="302" t="s">
        <v>47</v>
      </c>
      <c r="C17" s="476"/>
      <c r="D17" s="307"/>
      <c r="E17" s="133"/>
      <c r="F17" s="133"/>
      <c r="G17" s="133"/>
      <c r="H17" s="307"/>
      <c r="I17" s="131"/>
      <c r="J17" s="131"/>
      <c r="K17" s="131"/>
    </row>
    <row r="18" spans="1:249" ht="12" customHeight="1">
      <c r="A18" s="301"/>
      <c r="B18" s="303" t="s">
        <v>693</v>
      </c>
      <c r="C18" s="476"/>
      <c r="D18" s="307"/>
      <c r="E18" s="133"/>
      <c r="F18" s="133"/>
      <c r="G18" s="133"/>
      <c r="H18" s="307"/>
      <c r="I18" s="131">
        <v>6086.6916229239987</v>
      </c>
      <c r="J18" s="131"/>
      <c r="K18" s="131">
        <v>5721</v>
      </c>
    </row>
    <row r="19" spans="1:249" ht="12" customHeight="1">
      <c r="A19" s="459"/>
      <c r="B19" s="459"/>
      <c r="C19" s="459"/>
      <c r="D19" s="455"/>
      <c r="E19" s="455"/>
      <c r="F19" s="455"/>
      <c r="G19" s="455"/>
      <c r="H19" s="453"/>
      <c r="I19" s="131"/>
      <c r="J19" s="131"/>
      <c r="K19" s="131"/>
    </row>
    <row r="20" spans="1:249" s="89" customFormat="1" ht="12" customHeight="1">
      <c r="A20" s="460">
        <v>11</v>
      </c>
      <c r="B20" s="77" t="s">
        <v>185</v>
      </c>
      <c r="C20" s="77"/>
      <c r="D20" s="77"/>
      <c r="E20" s="451"/>
      <c r="F20" s="451"/>
      <c r="G20" s="451"/>
      <c r="H20" s="451"/>
      <c r="I20" s="451"/>
      <c r="J20" s="451"/>
      <c r="K20" s="451"/>
    </row>
    <row r="21" spans="1:249" s="89" customFormat="1" ht="12" customHeight="1">
      <c r="A21" s="462"/>
      <c r="B21" s="472"/>
      <c r="C21" s="472"/>
      <c r="D21" s="472"/>
      <c r="E21" s="472"/>
      <c r="F21" s="472"/>
      <c r="G21" s="472"/>
      <c r="H21" s="472"/>
      <c r="I21" s="472"/>
      <c r="J21" s="472"/>
      <c r="K21" s="472"/>
    </row>
    <row r="22" spans="1:249" s="89" customFormat="1" ht="12" customHeight="1">
      <c r="A22" s="462"/>
      <c r="B22" s="623" t="s">
        <v>715</v>
      </c>
      <c r="C22" s="622"/>
      <c r="D22" s="622"/>
      <c r="E22" s="622"/>
      <c r="F22" s="622"/>
      <c r="G22" s="622"/>
      <c r="H22" s="622"/>
      <c r="I22" s="622"/>
      <c r="J22" s="622"/>
      <c r="K22" s="622"/>
      <c r="M22" s="463"/>
      <c r="N22" s="451"/>
      <c r="O22" s="464"/>
    </row>
    <row r="23" spans="1:249" s="89" customFormat="1" ht="12" customHeight="1">
      <c r="A23" s="462"/>
      <c r="B23" s="622"/>
      <c r="C23" s="622"/>
      <c r="D23" s="622"/>
      <c r="E23" s="622"/>
      <c r="F23" s="622"/>
      <c r="G23" s="622"/>
      <c r="H23" s="622"/>
      <c r="I23" s="622"/>
      <c r="J23" s="622"/>
      <c r="K23" s="622"/>
      <c r="M23" s="463"/>
      <c r="N23" s="451"/>
      <c r="O23" s="464"/>
    </row>
    <row r="24" spans="1:249" s="89" customFormat="1" ht="12" customHeight="1">
      <c r="A24" s="462"/>
      <c r="B24" s="472"/>
      <c r="C24" s="472"/>
      <c r="D24" s="472"/>
      <c r="E24" s="472"/>
      <c r="F24" s="472"/>
      <c r="G24" s="472"/>
      <c r="H24" s="472"/>
      <c r="I24" s="472"/>
      <c r="J24" s="472"/>
      <c r="K24" s="472"/>
    </row>
    <row r="25" spans="1:249" s="89" customFormat="1" ht="12" customHeight="1">
      <c r="A25" s="461">
        <v>12</v>
      </c>
      <c r="B25" s="72" t="s">
        <v>301</v>
      </c>
      <c r="C25" s="72"/>
      <c r="D25" s="72"/>
    </row>
    <row r="26" spans="1:249" s="89" customFormat="1" ht="12" customHeight="1">
      <c r="A26" s="462"/>
      <c r="B26" s="472"/>
      <c r="C26" s="472"/>
      <c r="D26" s="472"/>
      <c r="E26" s="472"/>
      <c r="F26" s="472"/>
      <c r="G26" s="472"/>
      <c r="H26" s="472"/>
      <c r="I26" s="472"/>
      <c r="J26" s="472"/>
      <c r="K26" s="472"/>
    </row>
    <row r="27" spans="1:249" s="89" customFormat="1" ht="12" customHeight="1">
      <c r="A27" s="461"/>
      <c r="B27" s="453" t="s">
        <v>632</v>
      </c>
    </row>
    <row r="28" spans="1:249" s="89" customFormat="1" ht="12" customHeight="1">
      <c r="A28" s="462"/>
      <c r="B28" s="472"/>
      <c r="C28" s="472"/>
      <c r="D28" s="472"/>
      <c r="E28" s="472"/>
      <c r="F28" s="472"/>
      <c r="G28" s="472"/>
      <c r="H28" s="472"/>
      <c r="I28" s="472"/>
      <c r="J28" s="472"/>
      <c r="K28" s="472"/>
    </row>
    <row r="29" spans="1:249" s="89" customFormat="1" ht="12" customHeight="1">
      <c r="A29" s="462"/>
      <c r="B29" s="472"/>
      <c r="C29" s="472"/>
      <c r="D29" s="472"/>
      <c r="E29" s="472"/>
      <c r="F29" s="472"/>
      <c r="G29" s="472"/>
      <c r="H29" s="472"/>
      <c r="I29" s="472"/>
      <c r="J29" s="472"/>
      <c r="K29" s="472"/>
    </row>
    <row r="30" spans="1:249" s="16" customFormat="1" ht="12" customHeight="1">
      <c r="A30" s="452" t="s">
        <v>765</v>
      </c>
      <c r="C30" s="15"/>
      <c r="D30" s="15"/>
      <c r="E30" s="15"/>
      <c r="F30" s="15"/>
      <c r="G30" s="15"/>
      <c r="H30" s="15"/>
      <c r="I30" s="15"/>
      <c r="J30" s="15"/>
      <c r="K30" s="1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row>
    <row r="31" spans="1:249" s="16" customFormat="1" ht="12" customHeight="1">
      <c r="A31" s="452" t="s">
        <v>766</v>
      </c>
      <c r="C31" s="15"/>
      <c r="D31" s="15"/>
      <c r="E31" s="15"/>
      <c r="F31" s="15"/>
      <c r="G31" s="15"/>
      <c r="H31" s="15"/>
      <c r="I31" s="15"/>
      <c r="J31" s="15"/>
      <c r="K31" s="1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row>
    <row r="32" spans="1:249" s="16" customFormat="1" ht="12" customHeight="1">
      <c r="A32" s="64"/>
      <c r="B32" s="39"/>
      <c r="C32" s="39"/>
      <c r="D32" s="15"/>
      <c r="E32" s="15"/>
      <c r="F32" s="15"/>
      <c r="G32" s="15"/>
      <c r="H32" s="15"/>
      <c r="I32" s="15"/>
      <c r="J32" s="15"/>
      <c r="K32" s="1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row>
    <row r="33" spans="1:249" s="16" customFormat="1" ht="12" customHeight="1">
      <c r="A33" s="64"/>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row>
    <row r="34" spans="1:249" s="42" customFormat="1" ht="12" customHeight="1">
      <c r="A34" s="81" t="s">
        <v>813</v>
      </c>
      <c r="B34" s="40"/>
      <c r="C34" s="40"/>
      <c r="D34" s="40"/>
      <c r="E34" s="41"/>
      <c r="F34" s="40"/>
      <c r="G34" s="40"/>
      <c r="H34" s="40"/>
      <c r="I34" s="40"/>
      <c r="J34" s="40"/>
      <c r="K34" s="40"/>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row>
    <row r="35" spans="1:249" s="16" customFormat="1" ht="12" customHeight="1">
      <c r="A35" s="452" t="s">
        <v>767</v>
      </c>
      <c r="E35" s="17"/>
      <c r="F35" s="18"/>
      <c r="G35" s="18"/>
      <c r="H35" s="18"/>
      <c r="I35" s="18"/>
      <c r="J35" s="18"/>
      <c r="K35" s="18"/>
    </row>
    <row r="36" spans="1:249" ht="12" customHeight="1"/>
    <row r="37" spans="1:249" ht="12" customHeight="1"/>
    <row r="38" spans="1:249" ht="12" customHeight="1"/>
    <row r="39" spans="1:249" ht="12" customHeight="1"/>
    <row r="40" spans="1:249" ht="12" customHeight="1"/>
  </sheetData>
  <mergeCells count="3">
    <mergeCell ref="B22:K23"/>
    <mergeCell ref="E4:G4"/>
    <mergeCell ref="I5:K5"/>
  </mergeCells>
  <printOptions horizontalCentered="1"/>
  <pageMargins left="0.75" right="0.5" top="0.5" bottom="0.25" header="0.5" footer="0.5"/>
  <pageSetup paperSize="9" fitToWidth="12" fitToHeight="12" orientation="portrait" r:id="rId1"/>
  <headerFooter alignWithMargins="0">
    <oddFooter>&amp;C11 of 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35</vt:i4>
      </vt:variant>
    </vt:vector>
  </HeadingPairs>
  <TitlesOfParts>
    <vt:vector size="56" baseType="lpstr">
      <vt:lpstr>Links</vt:lpstr>
      <vt:lpstr>adjustments</vt:lpstr>
      <vt:lpstr>Title IEF</vt:lpstr>
      <vt:lpstr>BS</vt:lpstr>
      <vt:lpstr>P&amp;L</vt:lpstr>
      <vt:lpstr>Qtr - PnL</vt:lpstr>
      <vt:lpstr>Other Comp Income</vt:lpstr>
      <vt:lpstr>Qtr Other Comp Income</vt:lpstr>
      <vt:lpstr>Distri</vt:lpstr>
      <vt:lpstr>Qtr Distribution</vt:lpstr>
      <vt:lpstr>UHF</vt:lpstr>
      <vt:lpstr>Qtr - UHF</vt:lpstr>
      <vt:lpstr>cash flow</vt:lpstr>
      <vt:lpstr>Qtr -cashflow</vt:lpstr>
      <vt:lpstr>RP Q working</vt:lpstr>
      <vt:lpstr>cash flow working</vt:lpstr>
      <vt:lpstr>1</vt:lpstr>
      <vt:lpstr>Sheet4</vt:lpstr>
      <vt:lpstr>2</vt:lpstr>
      <vt:lpstr>3</vt:lpstr>
      <vt:lpstr>4</vt:lpstr>
      <vt:lpstr>L_AcctDes</vt:lpstr>
      <vt:lpstr>L_Adjust</vt:lpstr>
      <vt:lpstr>L_Adjust_GT</vt:lpstr>
      <vt:lpstr>L_AJE_Tot</vt:lpstr>
      <vt:lpstr>L_AJE_Tot_GT</vt:lpstr>
      <vt:lpstr>L_CompNum</vt:lpstr>
      <vt:lpstr>L_CY_Beg</vt:lpstr>
      <vt:lpstr>L_CY_Beg_GT</vt:lpstr>
      <vt:lpstr>L_CY_End</vt:lpstr>
      <vt:lpstr>L_CY_End_GT</vt:lpstr>
      <vt:lpstr>L_GrpNum</vt:lpstr>
      <vt:lpstr>L_Headings</vt:lpstr>
      <vt:lpstr>L_KeyValue</vt:lpstr>
      <vt:lpstr>L_PY_End</vt:lpstr>
      <vt:lpstr>L_PY_End_GT</vt:lpstr>
      <vt:lpstr>L_RJE_Tot</vt:lpstr>
      <vt:lpstr>L_RJE_Tot_GT</vt:lpstr>
      <vt:lpstr>L_RowNum</vt:lpstr>
      <vt:lpstr>'1'!Print_Area</vt:lpstr>
      <vt:lpstr>'2'!Print_Area</vt:lpstr>
      <vt:lpstr>'3'!Print_Area</vt:lpstr>
      <vt:lpstr>'4'!Print_Area</vt:lpstr>
      <vt:lpstr>BS!Print_Area</vt:lpstr>
      <vt:lpstr>'cash flow'!Print_Area</vt:lpstr>
      <vt:lpstr>'cash flow working'!Print_Area</vt:lpstr>
      <vt:lpstr>Distri!Print_Area</vt:lpstr>
      <vt:lpstr>'Other Comp Income'!Print_Area</vt:lpstr>
      <vt:lpstr>'P&amp;L'!Print_Area</vt:lpstr>
      <vt:lpstr>'Qtr - PnL'!Print_Area</vt:lpstr>
      <vt:lpstr>'Qtr - UHF'!Print_Area</vt:lpstr>
      <vt:lpstr>'Qtr -cashflow'!Print_Area</vt:lpstr>
      <vt:lpstr>Sheet4!Print_Area</vt:lpstr>
      <vt:lpstr>UHF!Print_Area</vt:lpstr>
      <vt:lpstr>'cash flow working'!Print_Titles</vt:lpstr>
      <vt:lpstr>Links!Print_Titles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2015-10-30T07:24:36Z</cp:lastPrinted>
  <dcterms:created xsi:type="dcterms:W3CDTF">2006-07-06T11:41:36Z</dcterms:created>
  <dcterms:modified xsi:type="dcterms:W3CDTF">2015-12-16T10:00:01Z</dcterms:modified>
</cp:coreProperties>
</file>